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dez2\Themen\Entgeltrechner\"/>
    </mc:Choice>
  </mc:AlternateContent>
  <bookViews>
    <workbookView xWindow="0" yWindow="0" windowWidth="23256" windowHeight="12132"/>
  </bookViews>
  <sheets>
    <sheet name="Eingabe Maske 30% Zuschlag" sheetId="9" r:id="rId1"/>
    <sheet name="Entgelttabelle 30% Zuschlag" sheetId="8" r:id="rId2"/>
  </sheets>
  <definedNames>
    <definedName name="_xlnm.Print_Area" localSheetId="0">'Eingabe Maske 30% Zuschlag'!$A$1:$H$70</definedName>
    <definedName name="_xlnm.Print_Titles" localSheetId="0">'Eingabe Maske 30% Zuschlag'!$1:$11</definedName>
  </definedNames>
  <calcPr calcId="162913"/>
</workbook>
</file>

<file path=xl/calcChain.xml><?xml version="1.0" encoding="utf-8"?>
<calcChain xmlns="http://schemas.openxmlformats.org/spreadsheetml/2006/main">
  <c r="D40" i="8" l="1"/>
  <c r="D37" i="8"/>
  <c r="E62" i="9"/>
  <c r="E51" i="9"/>
  <c r="D34" i="8" l="1"/>
  <c r="E40" i="9"/>
  <c r="D30" i="8"/>
  <c r="E28" i="9"/>
  <c r="E16" i="9" l="1"/>
  <c r="D27" i="8"/>
  <c r="D26" i="8"/>
  <c r="C25" i="8" l="1"/>
  <c r="D24" i="8" l="1"/>
  <c r="C24" i="8"/>
  <c r="E24" i="8" l="1"/>
  <c r="F24" i="8" l="1"/>
  <c r="G25" i="8" s="1"/>
  <c r="G27" i="8" l="1"/>
  <c r="G30" i="8" s="1"/>
  <c r="G24" i="8"/>
  <c r="I24" i="8" s="1"/>
  <c r="C31" i="9" l="1"/>
  <c r="G34" i="8"/>
  <c r="G31" i="8"/>
  <c r="C28" i="9" s="1"/>
  <c r="H24" i="8"/>
  <c r="H25" i="8" s="1"/>
  <c r="I27" i="8"/>
  <c r="C19" i="9"/>
  <c r="G28" i="8"/>
  <c r="C16" i="9" s="1"/>
  <c r="G37" i="8" l="1"/>
  <c r="C43" i="9"/>
  <c r="G35" i="8"/>
  <c r="C40" i="9" s="1"/>
  <c r="H27" i="8"/>
  <c r="H28" i="8" s="1"/>
  <c r="G16" i="9" s="1"/>
  <c r="I30" i="8"/>
  <c r="H30" i="8" l="1"/>
  <c r="G31" i="9" s="1"/>
  <c r="C34" i="9" s="1"/>
  <c r="G34" i="9" s="1"/>
  <c r="I34" i="8"/>
  <c r="C54" i="9"/>
  <c r="G40" i="8"/>
  <c r="G38" i="8"/>
  <c r="C51" i="9" s="1"/>
  <c r="G19" i="9"/>
  <c r="C22" i="9" s="1"/>
  <c r="G22" i="9" s="1"/>
  <c r="H31" i="8" l="1"/>
  <c r="G28" i="9" s="1"/>
  <c r="C65" i="9"/>
  <c r="G41" i="8"/>
  <c r="C62" i="9" s="1"/>
  <c r="I37" i="8"/>
  <c r="H34" i="8"/>
  <c r="G43" i="9" l="1"/>
  <c r="C46" i="9" s="1"/>
  <c r="G46" i="9" s="1"/>
  <c r="H35" i="8"/>
  <c r="G40" i="9" s="1"/>
  <c r="I40" i="8"/>
  <c r="H40" i="8" s="1"/>
  <c r="H37" i="8"/>
  <c r="G65" i="9" l="1"/>
  <c r="C68" i="9" s="1"/>
  <c r="G68" i="9" s="1"/>
  <c r="H41" i="8"/>
  <c r="G62" i="9" s="1"/>
  <c r="H38" i="8"/>
  <c r="G51" i="9" s="1"/>
  <c r="G54" i="9"/>
  <c r="C57" i="9" s="1"/>
  <c r="G57" i="9" s="1"/>
</calcChain>
</file>

<file path=xl/comments1.xml><?xml version="1.0" encoding="utf-8"?>
<comments xmlns="http://schemas.openxmlformats.org/spreadsheetml/2006/main">
  <authors>
    <author>Herr Muth</author>
  </authors>
  <commentList>
    <comment ref="C5" authorId="0" shapeId="0">
      <text>
        <r>
          <rPr>
            <b/>
            <sz val="8"/>
            <color indexed="81"/>
            <rFont val="Tahoma"/>
            <family val="2"/>
          </rPr>
          <t xml:space="preserve">
Nur die entsprechende Entgelt- "Nr." (1-15) eintragen - Achtung bei 9a und 9b</t>
        </r>
      </text>
    </comment>
  </commentList>
</comments>
</file>

<file path=xl/sharedStrings.xml><?xml version="1.0" encoding="utf-8"?>
<sst xmlns="http://schemas.openxmlformats.org/spreadsheetml/2006/main" count="97" uniqueCount="61">
  <si>
    <t>Titelausgabe € je Monat</t>
  </si>
  <si>
    <t>Titelausgabe € je Monat
inkl. Sonderzu-wendung</t>
  </si>
  <si>
    <t>Entgeltgruppe</t>
  </si>
  <si>
    <t>Beschäftigungsmonate</t>
  </si>
  <si>
    <t>E</t>
  </si>
  <si>
    <t>Dezimalzahl</t>
  </si>
  <si>
    <t xml:space="preserve">Prozent </t>
  </si>
  <si>
    <t>oder</t>
  </si>
  <si>
    <t>€</t>
  </si>
  <si>
    <t>E15</t>
  </si>
  <si>
    <t>E14</t>
  </si>
  <si>
    <t>E13Ü</t>
  </si>
  <si>
    <t>E13</t>
  </si>
  <si>
    <t>E12</t>
  </si>
  <si>
    <t>E11</t>
  </si>
  <si>
    <t>E10</t>
  </si>
  <si>
    <t>E8</t>
  </si>
  <si>
    <t>E7</t>
  </si>
  <si>
    <t>E6</t>
  </si>
  <si>
    <t>E5</t>
  </si>
  <si>
    <t>E4</t>
  </si>
  <si>
    <t>E3</t>
  </si>
  <si>
    <t>E2</t>
  </si>
  <si>
    <t>E1</t>
  </si>
  <si>
    <t>E2Ü</t>
  </si>
  <si>
    <t>EG</t>
  </si>
  <si>
    <t>Eingaben aus Maske</t>
  </si>
  <si>
    <t>pro Monat</t>
  </si>
  <si>
    <t>Stand Entgelttabelle:</t>
  </si>
  <si>
    <t>für Anzahl Monate</t>
  </si>
  <si>
    <t>Grundgehalt</t>
  </si>
  <si>
    <t xml:space="preserve">Titelausgabe € Jahr
inkl. Sonderzu-wendung </t>
  </si>
  <si>
    <t>% SozVers.</t>
  </si>
  <si>
    <t>Soz. Vers.; VBL; usw.</t>
  </si>
  <si>
    <t>Sonderzuwendung</t>
  </si>
  <si>
    <t>E-Stufe</t>
  </si>
  <si>
    <t>E15Ü</t>
  </si>
  <si>
    <t>Beschäftigungsumfang 
in Prozent</t>
  </si>
  <si>
    <t>Name, Vorname:</t>
  </si>
  <si>
    <t>Beschäftigungsumfang in Prozent</t>
  </si>
  <si>
    <t>Ausgabe
(benötigte Mittel) incl.
erwartete Entgelterhöhung</t>
  </si>
  <si>
    <t>Ausgabe je Monat
(benötigte Mittel) incl.
erwartete Entgelterhöhung</t>
  </si>
  <si>
    <t xml:space="preserve">Entgeltstufe
</t>
  </si>
  <si>
    <r>
      <t xml:space="preserve">Ausgabe (benötigte Mittel)
</t>
    </r>
    <r>
      <rPr>
        <u/>
        <sz val="12"/>
        <color rgb="FFFF0000"/>
        <rFont val="Arial"/>
        <family val="2"/>
      </rPr>
      <t>inkl. Sonderzuwendung
(anteilig), incl. erwartete Entgelt-
erhöhung</t>
    </r>
  </si>
  <si>
    <t>Titelausgabe je Monat incl. Sonderzuwendung incl. 
erwartete Entgelterhöhung</t>
  </si>
  <si>
    <t>Sonderzuwendung pro Monat
incl. erwartete Entgelterhöhung</t>
  </si>
  <si>
    <t>Sonderzuwendung (bei vollem Anspruch) incl. 
Erwartete Entgelterhöhung</t>
  </si>
  <si>
    <t>erwartete Entgelterhöhung Jahr 2</t>
  </si>
  <si>
    <t>erwartete Entgelterhöhung Jahr 1</t>
  </si>
  <si>
    <t>erwartete Entgelterhöhung Jahr 3</t>
  </si>
  <si>
    <t>erwartete Entgelterhöhung Jahr 4</t>
  </si>
  <si>
    <t>erwartete Entgelterhöhung Jahr 5</t>
  </si>
  <si>
    <t>E9b</t>
  </si>
  <si>
    <t>E9a</t>
  </si>
  <si>
    <t>erwartete Entgelterhöhung 
ab dem Jahr 2026 --&gt;
Werte aus 2025 plus</t>
  </si>
  <si>
    <t>(der Tarifabschluss bei Bund und Kommunen liegt im Durchschnitt bei 11% - Stand 04/2023)</t>
  </si>
  <si>
    <t>erwartete Entgelterhöhung 
ab 11/2025
Werte aus 2025 plus</t>
  </si>
  <si>
    <t>Die Berechnung erfolgt auf Basis der Entgelttabelle 02/2025
zuzüglich der erwarteten Entgeltherhöhung(en) in den bunten
Feldern</t>
  </si>
  <si>
    <t>erwartete Entgelterhöhung 
ab dem Jahr 2027 --&gt; 
Werte aus 2026 plus</t>
  </si>
  <si>
    <t>erwartete Entgelterhöhung 
ab dem Jahr 2028 --&gt;
Werte aus 2027 plus</t>
  </si>
  <si>
    <t>erwartete Entgelterhöhung 
ab dem Jahr 2029 --&gt;
Werte aus 2028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</si>
</sst>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Frutiger LT Com 45 Light"/>
      <family val="2"/>
    </font>
    <font>
      <sz val="12"/>
      <name val="Arial"/>
      <family val="2"/>
    </font>
    <font>
      <sz val="12"/>
      <color rgb="FFFF0000"/>
      <name val="Arial"/>
      <family val="2"/>
    </font>
    <font>
      <u/>
      <sz val="12"/>
      <color rgb="FFFF0000"/>
      <name val="Arial"/>
      <family val="2"/>
    </font>
    <font>
      <sz val="14"/>
      <color rgb="FFFF0000"/>
      <name val="Arial"/>
      <family val="2"/>
    </font>
    <font>
      <sz val="12"/>
      <color rgb="FF00B05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89">
    <xf numFmtId="0" fontId="0" fillId="0" borderId="0" xfId="0"/>
    <xf numFmtId="0" fontId="3" fillId="0" borderId="3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1" fillId="0" borderId="0" xfId="0" applyFont="1"/>
    <xf numFmtId="0" fontId="0" fillId="0" borderId="1" xfId="0" applyBorder="1"/>
    <xf numFmtId="49" fontId="2" fillId="0" borderId="1" xfId="0" applyNumberFormat="1" applyFont="1" applyFill="1" applyBorder="1" applyAlignment="1">
      <alignment vertical="center"/>
    </xf>
    <xf numFmtId="4" fontId="0" fillId="0" borderId="1" xfId="0" applyNumberFormat="1" applyBorder="1"/>
    <xf numFmtId="0" fontId="0" fillId="0" borderId="1" xfId="0" applyBorder="1" applyAlignment="1"/>
    <xf numFmtId="4" fontId="0" fillId="0" borderId="1" xfId="0" applyNumberFormat="1" applyBorder="1" applyAlignment="1"/>
    <xf numFmtId="49" fontId="9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left" vertical="center"/>
    </xf>
    <xf numFmtId="0" fontId="1" fillId="0" borderId="1" xfId="0" applyFont="1" applyFill="1" applyBorder="1" applyAlignment="1">
      <alignment horizontal="right"/>
    </xf>
    <xf numFmtId="9" fontId="0" fillId="0" borderId="1" xfId="2" applyFont="1" applyBorder="1"/>
    <xf numFmtId="0" fontId="0" fillId="0" borderId="1" xfId="0" applyFont="1" applyFill="1" applyBorder="1"/>
    <xf numFmtId="0" fontId="9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top" wrapText="1"/>
    </xf>
    <xf numFmtId="0" fontId="10" fillId="0" borderId="0" xfId="0" applyNumberFormat="1" applyFont="1" applyAlignment="1">
      <alignment horizontal="left" vertical="center"/>
    </xf>
    <xf numFmtId="49" fontId="5" fillId="0" borderId="7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9" fillId="4" borderId="1" xfId="0" applyFont="1" applyFill="1" applyBorder="1" applyAlignment="1">
      <alignment horizontal="left" vertical="top" wrapText="1"/>
    </xf>
    <xf numFmtId="0" fontId="1" fillId="0" borderId="1" xfId="0" applyFont="1" applyBorder="1"/>
    <xf numFmtId="0" fontId="11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12" fillId="0" borderId="0" xfId="0" applyFont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 wrapText="1"/>
    </xf>
    <xf numFmtId="4" fontId="0" fillId="7" borderId="1" xfId="0" applyNumberFormat="1" applyFill="1" applyBorder="1" applyAlignment="1"/>
    <xf numFmtId="2" fontId="0" fillId="6" borderId="0" xfId="0" applyNumberFormat="1" applyFill="1"/>
    <xf numFmtId="4" fontId="0" fillId="6" borderId="1" xfId="0" applyNumberFormat="1" applyFill="1" applyBorder="1" applyAlignment="1"/>
    <xf numFmtId="4" fontId="0" fillId="7" borderId="1" xfId="0" applyNumberFormat="1" applyFill="1" applyBorder="1"/>
    <xf numFmtId="4" fontId="1" fillId="7" borderId="1" xfId="3" applyNumberFormat="1" applyFont="1" applyFill="1" applyBorder="1" applyAlignment="1">
      <alignment vertical="top" wrapText="1"/>
    </xf>
    <xf numFmtId="44" fontId="4" fillId="0" borderId="2" xfId="1" applyFont="1" applyFill="1" applyBorder="1" applyAlignment="1" applyProtection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11" xfId="0" applyFont="1" applyBorder="1"/>
    <xf numFmtId="2" fontId="0" fillId="8" borderId="0" xfId="0" applyNumberFormat="1" applyFill="1"/>
    <xf numFmtId="2" fontId="0" fillId="9" borderId="0" xfId="0" applyNumberFormat="1" applyFill="1"/>
    <xf numFmtId="0" fontId="4" fillId="9" borderId="2" xfId="0" applyFont="1" applyFill="1" applyBorder="1" applyAlignment="1" applyProtection="1">
      <alignment horizontal="center" vertical="center"/>
      <protection locked="0"/>
    </xf>
    <xf numFmtId="0" fontId="4" fillId="8" borderId="2" xfId="0" applyFont="1" applyFill="1" applyBorder="1" applyAlignment="1" applyProtection="1">
      <alignment horizontal="center" vertical="center"/>
      <protection locked="0"/>
    </xf>
    <xf numFmtId="2" fontId="0" fillId="10" borderId="0" xfId="0" applyNumberFormat="1" applyFill="1"/>
    <xf numFmtId="2" fontId="0" fillId="11" borderId="0" xfId="0" applyNumberFormat="1" applyFill="1"/>
    <xf numFmtId="0" fontId="4" fillId="11" borderId="2" xfId="0" applyFont="1" applyFill="1" applyBorder="1" applyAlignment="1" applyProtection="1">
      <alignment horizontal="center" vertical="center"/>
      <protection locked="0"/>
    </xf>
    <xf numFmtId="0" fontId="4" fillId="10" borderId="2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left" vertical="center" wrapText="1"/>
    </xf>
    <xf numFmtId="0" fontId="1" fillId="12" borderId="0" xfId="0" applyFont="1" applyFill="1"/>
    <xf numFmtId="0" fontId="0" fillId="12" borderId="0" xfId="0" applyFill="1"/>
    <xf numFmtId="0" fontId="16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0" fontId="0" fillId="0" borderId="0" xfId="2" applyNumberFormat="1" applyFont="1"/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44" fontId="4" fillId="0" borderId="3" xfId="1" applyFont="1" applyFill="1" applyBorder="1" applyAlignment="1" applyProtection="1">
      <alignment horizontal="center" vertical="center"/>
    </xf>
    <xf numFmtId="44" fontId="4" fillId="0" borderId="5" xfId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44" fontId="4" fillId="0" borderId="8" xfId="1" applyFont="1" applyFill="1" applyBorder="1" applyAlignment="1" applyProtection="1">
      <alignment horizontal="center" vertical="center"/>
    </xf>
    <xf numFmtId="44" fontId="4" fillId="0" borderId="9" xfId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2" fillId="8" borderId="0" xfId="0" applyFont="1" applyFill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0" fillId="0" borderId="0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10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3" fillId="1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right"/>
    </xf>
    <xf numFmtId="49" fontId="1" fillId="0" borderId="1" xfId="0" applyNumberFormat="1" applyFont="1" applyFill="1" applyBorder="1" applyAlignment="1">
      <alignment horizontal="right"/>
    </xf>
  </cellXfs>
  <cellStyles count="4">
    <cellStyle name="Euro" xfId="1"/>
    <cellStyle name="Prozent" xfId="2" builtinId="5"/>
    <cellStyle name="Standard" xfId="0" builtinId="0"/>
    <cellStyle name="Währung" xfId="3" builtinId="4"/>
  </cellStyles>
  <dxfs count="0"/>
  <tableStyles count="0" defaultTableStyle="TableStyleMedium2" defaultPivotStyle="PivotStyleLight16"/>
  <colors>
    <mruColors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8"/>
  <sheetViews>
    <sheetView tabSelected="1" zoomScale="70" zoomScaleNormal="70" workbookViewId="0">
      <selection activeCell="A10" sqref="A10:G10"/>
    </sheetView>
  </sheetViews>
  <sheetFormatPr baseColWidth="10" defaultRowHeight="13.2"/>
  <cols>
    <col min="1" max="1" width="26" style="6" customWidth="1"/>
    <col min="2" max="2" width="3.109375" customWidth="1"/>
    <col min="4" max="4" width="18.33203125" customWidth="1"/>
    <col min="5" max="5" width="23.109375" customWidth="1"/>
    <col min="6" max="6" width="32.88671875" customWidth="1"/>
    <col min="7" max="7" width="21.44140625" customWidth="1"/>
  </cols>
  <sheetData>
    <row r="1" spans="1:8" ht="13.8" thickBot="1"/>
    <row r="2" spans="1:8" ht="13.95" customHeight="1" thickBot="1">
      <c r="A2" s="31" t="s">
        <v>38</v>
      </c>
      <c r="C2" s="75"/>
      <c r="D2" s="76"/>
      <c r="E2" s="77"/>
      <c r="F2" s="71" t="s">
        <v>57</v>
      </c>
      <c r="G2" s="71"/>
      <c r="H2" s="71"/>
    </row>
    <row r="3" spans="1:8">
      <c r="A3" s="31"/>
      <c r="C3" s="74"/>
      <c r="D3" s="74"/>
      <c r="E3" s="74"/>
      <c r="F3" s="71"/>
      <c r="G3" s="71"/>
      <c r="H3" s="71"/>
    </row>
    <row r="4" spans="1:8" ht="13.8" thickBot="1">
      <c r="F4" s="71"/>
      <c r="G4" s="71"/>
      <c r="H4" s="71"/>
    </row>
    <row r="5" spans="1:8" ht="18" thickBot="1">
      <c r="A5" s="33" t="s">
        <v>2</v>
      </c>
      <c r="B5" s="1" t="s">
        <v>4</v>
      </c>
      <c r="C5" s="35">
        <v>10</v>
      </c>
      <c r="D5" s="27"/>
      <c r="E5" s="27"/>
      <c r="F5" s="79"/>
      <c r="G5" s="79"/>
    </row>
    <row r="6" spans="1:8" ht="13.8" thickBot="1">
      <c r="A6" s="78"/>
      <c r="B6" s="78"/>
      <c r="C6" s="78"/>
      <c r="D6" s="78"/>
      <c r="E6" s="78"/>
      <c r="F6" s="78"/>
      <c r="G6" s="78"/>
    </row>
    <row r="7" spans="1:8" ht="18" thickBot="1">
      <c r="A7" s="80" t="s">
        <v>42</v>
      </c>
      <c r="B7" s="81"/>
      <c r="C7" s="36">
        <v>1</v>
      </c>
      <c r="D7" s="82"/>
      <c r="E7" s="79"/>
      <c r="F7" s="83"/>
      <c r="G7" s="83"/>
    </row>
    <row r="8" spans="1:8" ht="13.8" thickBot="1">
      <c r="A8" s="78"/>
      <c r="B8" s="78"/>
      <c r="C8" s="78"/>
      <c r="D8" s="78"/>
      <c r="E8" s="78"/>
      <c r="F8" s="78"/>
      <c r="G8" s="78"/>
    </row>
    <row r="9" spans="1:8" ht="18" thickBot="1">
      <c r="A9" s="84" t="s">
        <v>3</v>
      </c>
      <c r="B9" s="85"/>
      <c r="C9" s="36">
        <v>12</v>
      </c>
      <c r="D9" s="21" t="s">
        <v>5</v>
      </c>
      <c r="E9" s="22"/>
      <c r="F9" s="20"/>
      <c r="G9" s="22"/>
    </row>
    <row r="10" spans="1:8" ht="18" thickBot="1">
      <c r="A10" s="67"/>
      <c r="B10" s="67"/>
      <c r="C10" s="67"/>
      <c r="D10" s="67"/>
      <c r="E10" s="67"/>
      <c r="F10" s="67"/>
      <c r="G10" s="67"/>
    </row>
    <row r="11" spans="1:8" ht="36" customHeight="1" thickBot="1">
      <c r="A11" s="72" t="s">
        <v>37</v>
      </c>
      <c r="B11" s="73"/>
      <c r="C11" s="36">
        <v>100</v>
      </c>
      <c r="D11" s="3" t="s">
        <v>6</v>
      </c>
      <c r="E11" s="2"/>
      <c r="F11" s="12" t="s">
        <v>28</v>
      </c>
      <c r="G11" s="13">
        <v>45689</v>
      </c>
    </row>
    <row r="12" spans="1:8" ht="18" thickBot="1">
      <c r="A12" s="86"/>
      <c r="B12" s="86"/>
      <c r="C12" s="86"/>
      <c r="D12" s="86"/>
      <c r="E12" s="86"/>
      <c r="F12" s="86"/>
      <c r="G12" s="86"/>
    </row>
    <row r="13" spans="1:8" ht="60.6" thickBot="1">
      <c r="A13" s="60" t="s">
        <v>56</v>
      </c>
      <c r="B13" s="26"/>
      <c r="C13" s="34">
        <v>3</v>
      </c>
      <c r="D13" s="3" t="s">
        <v>6</v>
      </c>
      <c r="E13" s="57"/>
      <c r="G13" s="2"/>
    </row>
    <row r="14" spans="1:8" ht="17.399999999999999">
      <c r="A14" s="67"/>
      <c r="B14" s="67"/>
      <c r="C14" s="67"/>
      <c r="D14" s="67"/>
      <c r="E14" s="67"/>
      <c r="F14" s="67"/>
      <c r="G14" s="67"/>
    </row>
    <row r="15" spans="1:8" ht="13.8" thickBot="1">
      <c r="A15" s="32"/>
      <c r="B15" s="4"/>
      <c r="C15" s="5"/>
      <c r="D15" s="5"/>
      <c r="E15" s="4"/>
      <c r="F15" s="4"/>
      <c r="G15" s="4"/>
    </row>
    <row r="16" spans="1:8" ht="60.6" thickBot="1">
      <c r="A16" s="63" t="s">
        <v>40</v>
      </c>
      <c r="B16" s="64"/>
      <c r="C16" s="68">
        <f>'Entgelttabelle 30% Zuschlag'!G28</f>
        <v>63121.852559999999</v>
      </c>
      <c r="D16" s="69"/>
      <c r="E16" s="25" t="str">
        <f>IF(C6="13Ü","Achtung bei Stufe 4 ! Hier bitte an den Personalhaushalt wenden"," ")</f>
        <v xml:space="preserve"> </v>
      </c>
      <c r="F16" s="37" t="s">
        <v>43</v>
      </c>
      <c r="G16" s="43">
        <f>'Entgelttabelle 30% Zuschlag'!H28</f>
        <v>67032.777341530003</v>
      </c>
    </row>
    <row r="17" spans="1:7">
      <c r="A17" s="32"/>
      <c r="B17" s="4"/>
      <c r="C17" s="5"/>
      <c r="D17" s="5"/>
      <c r="E17" s="4"/>
      <c r="F17" s="4"/>
      <c r="G17" s="4"/>
    </row>
    <row r="18" spans="1:7" ht="13.8" thickBot="1">
      <c r="A18" s="32"/>
      <c r="B18" s="4"/>
      <c r="C18" s="5"/>
      <c r="D18" s="5"/>
      <c r="E18" s="4"/>
      <c r="F18" s="4"/>
      <c r="G18" s="4"/>
    </row>
    <row r="19" spans="1:7" ht="49.95" customHeight="1" thickBot="1">
      <c r="A19" s="63" t="s">
        <v>41</v>
      </c>
      <c r="B19" s="70"/>
      <c r="C19" s="65">
        <f>'Entgelttabelle 30% Zuschlag'!G27</f>
        <v>5260.1543799999999</v>
      </c>
      <c r="D19" s="66"/>
      <c r="E19" s="4"/>
      <c r="F19" s="37" t="s">
        <v>44</v>
      </c>
      <c r="G19" s="43">
        <f>'Entgelttabelle 30% Zuschlag'!H27</f>
        <v>5586.0647784608336</v>
      </c>
    </row>
    <row r="20" spans="1:7">
      <c r="A20" s="32"/>
      <c r="B20" s="4"/>
      <c r="C20" s="5"/>
      <c r="D20" s="5"/>
      <c r="E20" s="4"/>
      <c r="F20" s="4"/>
      <c r="G20" s="4"/>
    </row>
    <row r="21" spans="1:7" ht="13.8" thickBot="1">
      <c r="A21" s="32"/>
      <c r="B21" s="4"/>
      <c r="C21" s="5"/>
      <c r="D21" s="5"/>
      <c r="E21" s="4"/>
      <c r="F21" s="4"/>
      <c r="G21" s="4"/>
    </row>
    <row r="22" spans="1:7" ht="45" customHeight="1" thickBot="1">
      <c r="A22" s="63" t="s">
        <v>46</v>
      </c>
      <c r="B22" s="64"/>
      <c r="C22" s="65">
        <f>(G19-C19)*12</f>
        <v>3910.9247815300041</v>
      </c>
      <c r="D22" s="66"/>
      <c r="E22" s="28" t="s">
        <v>7</v>
      </c>
      <c r="F22" s="37" t="s">
        <v>45</v>
      </c>
      <c r="G22" s="43">
        <f>C22/12</f>
        <v>325.91039846083368</v>
      </c>
    </row>
    <row r="24" spans="1:7" ht="13.8" thickBot="1">
      <c r="A24" s="58"/>
      <c r="B24" s="59"/>
      <c r="C24" s="59"/>
      <c r="D24" s="59"/>
      <c r="E24" s="59"/>
      <c r="F24" s="59"/>
      <c r="G24" s="59"/>
    </row>
    <row r="25" spans="1:7" ht="94.2" thickBot="1">
      <c r="A25" s="60" t="s">
        <v>54</v>
      </c>
      <c r="B25" s="44"/>
      <c r="C25" s="51">
        <v>3</v>
      </c>
      <c r="D25" s="3" t="s">
        <v>6</v>
      </c>
      <c r="E25" s="57" t="s">
        <v>55</v>
      </c>
      <c r="G25" s="2"/>
    </row>
    <row r="26" spans="1:7" ht="17.399999999999999">
      <c r="A26" s="67"/>
      <c r="B26" s="67"/>
      <c r="C26" s="67"/>
      <c r="D26" s="67"/>
      <c r="E26" s="67"/>
      <c r="F26" s="67"/>
      <c r="G26" s="67"/>
    </row>
    <row r="27" spans="1:7" ht="13.8" thickBot="1">
      <c r="A27" s="32"/>
      <c r="B27" s="4"/>
      <c r="C27" s="5"/>
      <c r="D27" s="5"/>
      <c r="E27" s="4"/>
      <c r="F27" s="4"/>
      <c r="G27" s="4"/>
    </row>
    <row r="28" spans="1:7" ht="60.6" thickBot="1">
      <c r="A28" s="63" t="s">
        <v>40</v>
      </c>
      <c r="B28" s="64"/>
      <c r="C28" s="68">
        <f>'Entgelttabelle 30% Zuschlag'!G31</f>
        <v>65015.508136800003</v>
      </c>
      <c r="D28" s="69"/>
      <c r="E28" s="25" t="str">
        <f>IF(C18="13Ü","Achtung bei Stufe 4 ! Hier bitte an den Personalhaushalt wenden"," ")</f>
        <v xml:space="preserve"> </v>
      </c>
      <c r="F28" s="37" t="s">
        <v>43</v>
      </c>
      <c r="G28" s="43">
        <f>'Entgelttabelle 30% Zuschlag'!H31</f>
        <v>69043.760661775901</v>
      </c>
    </row>
    <row r="29" spans="1:7">
      <c r="A29" s="32"/>
      <c r="B29" s="4"/>
      <c r="C29" s="5"/>
      <c r="D29" s="5"/>
      <c r="E29" s="4"/>
      <c r="F29" s="4"/>
      <c r="G29" s="4"/>
    </row>
    <row r="30" spans="1:7" ht="13.8" thickBot="1">
      <c r="A30" s="32"/>
      <c r="B30" s="4"/>
      <c r="C30" s="5"/>
      <c r="D30" s="5"/>
      <c r="E30" s="4"/>
      <c r="F30" s="4"/>
      <c r="G30" s="4"/>
    </row>
    <row r="31" spans="1:7" ht="45.6" thickBot="1">
      <c r="A31" s="63" t="s">
        <v>41</v>
      </c>
      <c r="B31" s="70"/>
      <c r="C31" s="65">
        <f>'Entgelttabelle 30% Zuschlag'!G30</f>
        <v>5417.9590114000002</v>
      </c>
      <c r="D31" s="66"/>
      <c r="E31" s="4"/>
      <c r="F31" s="37" t="s">
        <v>44</v>
      </c>
      <c r="G31" s="43">
        <f>'Entgelttabelle 30% Zuschlag'!H30</f>
        <v>5753.6467218146581</v>
      </c>
    </row>
    <row r="32" spans="1:7">
      <c r="A32" s="32"/>
      <c r="B32" s="4"/>
      <c r="C32" s="5"/>
      <c r="D32" s="5"/>
      <c r="E32" s="4"/>
      <c r="F32" s="4"/>
      <c r="G32" s="4"/>
    </row>
    <row r="33" spans="1:7" ht="13.8" thickBot="1">
      <c r="A33" s="32"/>
      <c r="B33" s="4"/>
      <c r="C33" s="5"/>
      <c r="D33" s="5"/>
      <c r="E33" s="4"/>
      <c r="F33" s="4"/>
      <c r="G33" s="4"/>
    </row>
    <row r="34" spans="1:7" ht="30.6" thickBot="1">
      <c r="A34" s="63" t="s">
        <v>46</v>
      </c>
      <c r="B34" s="64"/>
      <c r="C34" s="65">
        <f>(G31-C31)*12</f>
        <v>4028.2525249758946</v>
      </c>
      <c r="D34" s="66"/>
      <c r="E34" s="45" t="s">
        <v>7</v>
      </c>
      <c r="F34" s="37" t="s">
        <v>45</v>
      </c>
      <c r="G34" s="43">
        <f>C34/12</f>
        <v>335.68771041465789</v>
      </c>
    </row>
    <row r="36" spans="1:7" ht="13.8" thickBot="1">
      <c r="A36" s="58"/>
      <c r="B36" s="59"/>
      <c r="C36" s="59"/>
      <c r="D36" s="59"/>
      <c r="E36" s="59"/>
      <c r="F36" s="59"/>
      <c r="G36" s="59"/>
    </row>
    <row r="37" spans="1:7" ht="79.95" customHeight="1" thickBot="1">
      <c r="A37" s="60" t="s">
        <v>58</v>
      </c>
      <c r="B37" s="44"/>
      <c r="C37" s="52">
        <v>3</v>
      </c>
      <c r="D37" s="3" t="s">
        <v>6</v>
      </c>
      <c r="E37" s="57" t="s">
        <v>55</v>
      </c>
      <c r="G37" s="2"/>
    </row>
    <row r="38" spans="1:7" ht="17.399999999999999">
      <c r="A38" s="67"/>
      <c r="B38" s="67"/>
      <c r="C38" s="67"/>
      <c r="D38" s="67"/>
      <c r="E38" s="67"/>
      <c r="F38" s="67"/>
      <c r="G38" s="67"/>
    </row>
    <row r="39" spans="1:7" ht="13.8" thickBot="1">
      <c r="A39" s="32"/>
      <c r="B39" s="4"/>
      <c r="C39" s="5"/>
      <c r="D39" s="5"/>
      <c r="E39" s="4"/>
      <c r="F39" s="4"/>
      <c r="G39" s="4"/>
    </row>
    <row r="40" spans="1:7" ht="60.6" thickBot="1">
      <c r="A40" s="63" t="s">
        <v>40</v>
      </c>
      <c r="B40" s="64"/>
      <c r="C40" s="68">
        <f>'Entgelttabelle 30% Zuschlag'!G35</f>
        <v>66965.973380904004</v>
      </c>
      <c r="D40" s="69"/>
      <c r="E40" s="25" t="str">
        <f>IF(C30="13Ü","Achtung bei Stufe 4 ! Hier bitte an den Personalhaushalt wenden"," ")</f>
        <v xml:space="preserve"> </v>
      </c>
      <c r="F40" s="37" t="s">
        <v>43</v>
      </c>
      <c r="G40" s="43">
        <f>'Entgelttabelle 30% Zuschlag'!H35</f>
        <v>71115.073481629181</v>
      </c>
    </row>
    <row r="41" spans="1:7">
      <c r="A41" s="32"/>
      <c r="B41" s="4"/>
      <c r="C41" s="5"/>
      <c r="D41" s="5"/>
      <c r="E41" s="4"/>
      <c r="F41" s="4"/>
      <c r="G41" s="4"/>
    </row>
    <row r="42" spans="1:7" ht="13.8" thickBot="1">
      <c r="A42" s="32"/>
      <c r="B42" s="4"/>
      <c r="C42" s="5"/>
      <c r="D42" s="5"/>
      <c r="E42" s="4"/>
      <c r="F42" s="4"/>
      <c r="G42" s="4"/>
    </row>
    <row r="43" spans="1:7" ht="45.6" thickBot="1">
      <c r="A43" s="63" t="s">
        <v>41</v>
      </c>
      <c r="B43" s="70"/>
      <c r="C43" s="65">
        <f>'Entgelttabelle 30% Zuschlag'!G34</f>
        <v>5580.4977817420004</v>
      </c>
      <c r="D43" s="66"/>
      <c r="E43" s="4"/>
      <c r="F43" s="37" t="s">
        <v>44</v>
      </c>
      <c r="G43" s="43">
        <f>'Entgelttabelle 30% Zuschlag'!H34</f>
        <v>5926.2561234690984</v>
      </c>
    </row>
    <row r="44" spans="1:7">
      <c r="A44" s="32"/>
      <c r="B44" s="4"/>
      <c r="C44" s="5"/>
      <c r="D44" s="5"/>
      <c r="E44" s="4"/>
      <c r="F44" s="4"/>
      <c r="G44" s="4"/>
    </row>
    <row r="45" spans="1:7" ht="13.8" thickBot="1">
      <c r="A45" s="32"/>
      <c r="B45" s="4"/>
      <c r="C45" s="5"/>
      <c r="D45" s="5"/>
      <c r="E45" s="4"/>
      <c r="F45" s="4"/>
      <c r="G45" s="4"/>
    </row>
    <row r="46" spans="1:7" ht="30.6" thickBot="1">
      <c r="A46" s="63" t="s">
        <v>46</v>
      </c>
      <c r="B46" s="64"/>
      <c r="C46" s="65">
        <f>(G43-C43)*12</f>
        <v>4149.1001007251762</v>
      </c>
      <c r="D46" s="66"/>
      <c r="E46" s="45" t="s">
        <v>7</v>
      </c>
      <c r="F46" s="37" t="s">
        <v>45</v>
      </c>
      <c r="G46" s="43">
        <f>C46/12</f>
        <v>345.75834172709801</v>
      </c>
    </row>
    <row r="47" spans="1:7" ht="13.8" thickBot="1">
      <c r="A47" s="58"/>
      <c r="B47" s="59"/>
      <c r="C47" s="59"/>
      <c r="D47" s="59"/>
      <c r="E47" s="59"/>
      <c r="F47" s="59"/>
      <c r="G47" s="59"/>
    </row>
    <row r="48" spans="1:7" ht="79.95" customHeight="1" thickBot="1">
      <c r="A48" s="60" t="s">
        <v>59</v>
      </c>
      <c r="B48" s="46"/>
      <c r="C48" s="56">
        <v>3</v>
      </c>
      <c r="D48" s="3" t="s">
        <v>6</v>
      </c>
      <c r="E48" s="57" t="s">
        <v>55</v>
      </c>
      <c r="G48" s="2"/>
    </row>
    <row r="49" spans="1:7" ht="17.399999999999999">
      <c r="A49" s="67"/>
      <c r="B49" s="67"/>
      <c r="C49" s="67"/>
      <c r="D49" s="67"/>
      <c r="E49" s="67"/>
      <c r="F49" s="67"/>
      <c r="G49" s="67"/>
    </row>
    <row r="50" spans="1:7" ht="13.8" thickBot="1">
      <c r="A50" s="32"/>
      <c r="B50" s="4"/>
      <c r="C50" s="5"/>
      <c r="D50" s="5"/>
      <c r="E50" s="4"/>
      <c r="F50" s="4"/>
      <c r="G50" s="4"/>
    </row>
    <row r="51" spans="1:7" ht="60.6" thickBot="1">
      <c r="A51" s="63" t="s">
        <v>40</v>
      </c>
      <c r="B51" s="64"/>
      <c r="C51" s="68">
        <f>'Entgelttabelle 30% Zuschlag'!G38</f>
        <v>68974.952582331127</v>
      </c>
      <c r="D51" s="69"/>
      <c r="E51" s="25" t="str">
        <f>IF(C41="13Ü","Achtung bei Stufe 4 ! Hier bitte an den Personalhaushalt wenden"," ")</f>
        <v xml:space="preserve"> </v>
      </c>
      <c r="F51" s="37" t="s">
        <v>43</v>
      </c>
      <c r="G51" s="43">
        <f>'Entgelttabelle 30% Zuschlag'!H38</f>
        <v>73248.52568607805</v>
      </c>
    </row>
    <row r="52" spans="1:7">
      <c r="A52" s="32"/>
      <c r="B52" s="4"/>
      <c r="C52" s="5"/>
      <c r="D52" s="5"/>
      <c r="E52" s="4"/>
      <c r="F52" s="4"/>
      <c r="G52" s="4"/>
    </row>
    <row r="53" spans="1:7" ht="13.8" thickBot="1">
      <c r="A53" s="32"/>
      <c r="B53" s="4"/>
      <c r="C53" s="5"/>
      <c r="D53" s="5"/>
      <c r="E53" s="4"/>
      <c r="F53" s="4"/>
      <c r="G53" s="4"/>
    </row>
    <row r="54" spans="1:7" ht="45.6" thickBot="1">
      <c r="A54" s="63" t="s">
        <v>41</v>
      </c>
      <c r="B54" s="70"/>
      <c r="C54" s="65">
        <f>'Entgelttabelle 30% Zuschlag'!G37</f>
        <v>5747.9127151942603</v>
      </c>
      <c r="D54" s="66"/>
      <c r="E54" s="4"/>
      <c r="F54" s="37" t="s">
        <v>44</v>
      </c>
      <c r="G54" s="43">
        <f>'Entgelttabelle 30% Zuschlag'!H37</f>
        <v>6104.0438071731705</v>
      </c>
    </row>
    <row r="55" spans="1:7">
      <c r="A55" s="32"/>
      <c r="B55" s="4"/>
      <c r="C55" s="5"/>
      <c r="D55" s="5"/>
      <c r="E55" s="4"/>
      <c r="F55" s="4"/>
      <c r="G55" s="4"/>
    </row>
    <row r="56" spans="1:7" ht="13.8" thickBot="1">
      <c r="A56" s="32"/>
      <c r="B56" s="4"/>
      <c r="C56" s="5"/>
      <c r="D56" s="5"/>
      <c r="E56" s="4"/>
      <c r="F56" s="4"/>
      <c r="G56" s="4"/>
    </row>
    <row r="57" spans="1:7" ht="30.6" thickBot="1">
      <c r="A57" s="63" t="s">
        <v>46</v>
      </c>
      <c r="B57" s="64"/>
      <c r="C57" s="65">
        <f>(G54-C54)*12</f>
        <v>4273.5731037469232</v>
      </c>
      <c r="D57" s="66"/>
      <c r="E57" s="47" t="s">
        <v>7</v>
      </c>
      <c r="F57" s="37" t="s">
        <v>45</v>
      </c>
      <c r="G57" s="43">
        <f>C57/12</f>
        <v>356.13109197891026</v>
      </c>
    </row>
    <row r="58" spans="1:7" ht="13.8" thickBot="1">
      <c r="A58" s="58"/>
      <c r="B58" s="59"/>
      <c r="C58" s="59"/>
      <c r="D58" s="59"/>
      <c r="E58" s="59"/>
      <c r="F58" s="59"/>
      <c r="G58" s="59"/>
    </row>
    <row r="59" spans="1:7" ht="79.95" customHeight="1" thickBot="1">
      <c r="A59" s="60" t="s">
        <v>60</v>
      </c>
      <c r="B59" s="46"/>
      <c r="C59" s="55">
        <v>3</v>
      </c>
      <c r="D59" s="3" t="s">
        <v>6</v>
      </c>
      <c r="E59" s="57" t="s">
        <v>55</v>
      </c>
      <c r="G59" s="2"/>
    </row>
    <row r="60" spans="1:7" ht="17.399999999999999">
      <c r="A60" s="67"/>
      <c r="B60" s="67"/>
      <c r="C60" s="67"/>
      <c r="D60" s="67"/>
      <c r="E60" s="67"/>
      <c r="F60" s="67"/>
      <c r="G60" s="67"/>
    </row>
    <row r="61" spans="1:7" ht="13.8" thickBot="1">
      <c r="A61" s="32"/>
      <c r="B61" s="4"/>
      <c r="C61" s="5"/>
      <c r="D61" s="5"/>
      <c r="E61" s="4"/>
      <c r="F61" s="4"/>
      <c r="G61" s="4"/>
    </row>
    <row r="62" spans="1:7" ht="60.6" thickBot="1">
      <c r="A62" s="63" t="s">
        <v>40</v>
      </c>
      <c r="B62" s="64"/>
      <c r="C62" s="68">
        <f>'Entgelttabelle 30% Zuschlag'!G41</f>
        <v>71044.201159801058</v>
      </c>
      <c r="D62" s="69"/>
      <c r="E62" s="25" t="str">
        <f>IF(C52="13Ü","Achtung bei Stufe 4 ! Hier bitte an den Personalhaushalt wenden"," ")</f>
        <v xml:space="preserve"> </v>
      </c>
      <c r="F62" s="37" t="s">
        <v>43</v>
      </c>
      <c r="G62" s="43">
        <f>'Entgelttabelle 30% Zuschlag'!H41</f>
        <v>75445.981456660389</v>
      </c>
    </row>
    <row r="63" spans="1:7">
      <c r="A63" s="32"/>
      <c r="B63" s="4"/>
      <c r="C63" s="5"/>
      <c r="D63" s="5"/>
      <c r="E63" s="4"/>
      <c r="F63" s="4"/>
      <c r="G63" s="4"/>
    </row>
    <row r="64" spans="1:7" ht="13.8" thickBot="1">
      <c r="A64" s="32"/>
      <c r="B64" s="4"/>
      <c r="C64" s="5"/>
      <c r="D64" s="5"/>
      <c r="E64" s="4"/>
      <c r="F64" s="4"/>
      <c r="G64" s="4"/>
    </row>
    <row r="65" spans="1:7" ht="45.6" thickBot="1">
      <c r="A65" s="63" t="s">
        <v>41</v>
      </c>
      <c r="B65" s="70"/>
      <c r="C65" s="65">
        <f>'Entgelttabelle 30% Zuschlag'!G40</f>
        <v>5920.3500966500878</v>
      </c>
      <c r="D65" s="66"/>
      <c r="E65" s="4"/>
      <c r="F65" s="37" t="s">
        <v>44</v>
      </c>
      <c r="G65" s="43">
        <f>'Entgelttabelle 30% Zuschlag'!H40</f>
        <v>6287.1651213883661</v>
      </c>
    </row>
    <row r="66" spans="1:7">
      <c r="A66" s="32"/>
      <c r="B66" s="4"/>
      <c r="C66" s="5"/>
      <c r="D66" s="5"/>
      <c r="E66" s="4"/>
      <c r="F66" s="4"/>
      <c r="G66" s="4"/>
    </row>
    <row r="67" spans="1:7" ht="13.8" thickBot="1">
      <c r="A67" s="32"/>
      <c r="B67" s="4"/>
      <c r="C67" s="5"/>
      <c r="D67" s="5"/>
      <c r="E67" s="4"/>
      <c r="F67" s="4"/>
      <c r="G67" s="4"/>
    </row>
    <row r="68" spans="1:7" ht="30.6" thickBot="1">
      <c r="A68" s="63" t="s">
        <v>46</v>
      </c>
      <c r="B68" s="64"/>
      <c r="C68" s="65">
        <f>(G65-C65)*12</f>
        <v>4401.7802968593387</v>
      </c>
      <c r="D68" s="66"/>
      <c r="E68" s="47" t="s">
        <v>7</v>
      </c>
      <c r="F68" s="37" t="s">
        <v>45</v>
      </c>
      <c r="G68" s="43">
        <f>C68/12</f>
        <v>366.81502473827823</v>
      </c>
    </row>
  </sheetData>
  <sheetProtection algorithmName="SHA-512" hashValue="lY7civFf24ZKWbyQI4Ym2eZCeFa1BCDC0bMpqc3KfzpEdYVvkblqGY5gLHzbpy5rklqV1aiH/CK4cQGWw8aGkA==" saltValue="oHKYVm7pCHjbTxD7EK74OQ==" spinCount="100000" sheet="1" objects="1" scenarios="1"/>
  <protectedRanges>
    <protectedRange sqref="C5 C7 C9:C14 C25:C26 C37:C38 C48:C49 C59:C60" name="Bereich1"/>
  </protectedRanges>
  <mergeCells count="48">
    <mergeCell ref="A22:B22"/>
    <mergeCell ref="C22:D22"/>
    <mergeCell ref="A19:B19"/>
    <mergeCell ref="C19:D19"/>
    <mergeCell ref="A12:G12"/>
    <mergeCell ref="A14:G14"/>
    <mergeCell ref="A16:B16"/>
    <mergeCell ref="C16:D16"/>
    <mergeCell ref="F2:H4"/>
    <mergeCell ref="A11:B11"/>
    <mergeCell ref="C3:E3"/>
    <mergeCell ref="C2:E2"/>
    <mergeCell ref="A8:G8"/>
    <mergeCell ref="F5:G5"/>
    <mergeCell ref="A6:G6"/>
    <mergeCell ref="A7:B7"/>
    <mergeCell ref="D7:E7"/>
    <mergeCell ref="F7:G7"/>
    <mergeCell ref="A9:B9"/>
    <mergeCell ref="A10:G10"/>
    <mergeCell ref="A49:G49"/>
    <mergeCell ref="A26:G26"/>
    <mergeCell ref="A28:B28"/>
    <mergeCell ref="C28:D28"/>
    <mergeCell ref="A31:B31"/>
    <mergeCell ref="C31:D31"/>
    <mergeCell ref="A43:B43"/>
    <mergeCell ref="C43:D43"/>
    <mergeCell ref="A46:B46"/>
    <mergeCell ref="C46:D46"/>
    <mergeCell ref="A34:B34"/>
    <mergeCell ref="C34:D34"/>
    <mergeCell ref="A38:G38"/>
    <mergeCell ref="A40:B40"/>
    <mergeCell ref="C40:D40"/>
    <mergeCell ref="A51:B51"/>
    <mergeCell ref="C51:D51"/>
    <mergeCell ref="A54:B54"/>
    <mergeCell ref="C54:D54"/>
    <mergeCell ref="A57:B57"/>
    <mergeCell ref="C57:D57"/>
    <mergeCell ref="A68:B68"/>
    <mergeCell ref="C68:D68"/>
    <mergeCell ref="A60:G60"/>
    <mergeCell ref="A62:B62"/>
    <mergeCell ref="C62:D62"/>
    <mergeCell ref="A65:B65"/>
    <mergeCell ref="C65:D65"/>
  </mergeCells>
  <pageMargins left="0.70866141732283472" right="0.70866141732283472" top="0.78740157480314965" bottom="0.78740157480314965" header="0.31496062992125984" footer="0.31496062992125984"/>
  <pageSetup paperSize="9" scale="81" orientation="landscape" r:id="rId1"/>
  <rowBreaks count="4" manualBreakCount="4">
    <brk id="23" max="16383" man="1"/>
    <brk id="35" max="16383" man="1"/>
    <brk id="46" max="16383" man="1"/>
    <brk id="57" max="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H2" sqref="H2:H20"/>
    </sheetView>
  </sheetViews>
  <sheetFormatPr baseColWidth="10" defaultRowHeight="13.2"/>
  <sheetData>
    <row r="1" spans="1:8">
      <c r="A1" t="s">
        <v>8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 s="6" t="s">
        <v>34</v>
      </c>
    </row>
    <row r="2" spans="1:8">
      <c r="A2" t="s">
        <v>36</v>
      </c>
      <c r="B2" s="61">
        <v>6670.37</v>
      </c>
      <c r="C2" s="61">
        <v>7380.67</v>
      </c>
      <c r="D2" s="61">
        <v>8054.8</v>
      </c>
      <c r="E2" s="61">
        <v>8496.92</v>
      </c>
      <c r="F2" s="61">
        <v>8605.68</v>
      </c>
      <c r="G2" s="61"/>
      <c r="H2" s="62">
        <v>0.32529999999999998</v>
      </c>
    </row>
    <row r="3" spans="1:8">
      <c r="A3" t="s">
        <v>9</v>
      </c>
      <c r="B3" s="61">
        <v>5504.26</v>
      </c>
      <c r="C3" s="61">
        <v>5902.04</v>
      </c>
      <c r="D3" s="61">
        <v>6112.24</v>
      </c>
      <c r="E3" s="61">
        <v>6858.84</v>
      </c>
      <c r="F3" s="61">
        <v>7424.19</v>
      </c>
      <c r="G3" s="61">
        <v>7640.58</v>
      </c>
      <c r="H3" s="62">
        <v>0.32529999999999998</v>
      </c>
    </row>
    <row r="4" spans="1:8">
      <c r="A4" t="s">
        <v>10</v>
      </c>
      <c r="B4" s="61">
        <v>5003.49</v>
      </c>
      <c r="C4" s="61">
        <v>5365.66</v>
      </c>
      <c r="D4" s="61">
        <v>5662.85</v>
      </c>
      <c r="E4" s="61">
        <v>6112.24</v>
      </c>
      <c r="F4" s="61">
        <v>6800.81</v>
      </c>
      <c r="G4" s="61">
        <v>6998.52</v>
      </c>
      <c r="H4" s="62">
        <v>0.32529999999999998</v>
      </c>
    </row>
    <row r="5" spans="1:8">
      <c r="A5" t="s">
        <v>11</v>
      </c>
      <c r="B5" s="61"/>
      <c r="C5" s="61">
        <v>4967.01</v>
      </c>
      <c r="D5" s="61">
        <v>5220.71</v>
      </c>
      <c r="E5" s="61">
        <v>6112.24</v>
      </c>
      <c r="F5" s="61">
        <v>6800.81</v>
      </c>
      <c r="G5" s="61">
        <v>6998.52</v>
      </c>
      <c r="H5" s="62">
        <v>0.4647</v>
      </c>
    </row>
    <row r="6" spans="1:8">
      <c r="A6" t="s">
        <v>12</v>
      </c>
      <c r="B6" s="61">
        <v>4629.74</v>
      </c>
      <c r="C6" s="61">
        <v>4967.01</v>
      </c>
      <c r="D6" s="61">
        <v>5220.71</v>
      </c>
      <c r="E6" s="61">
        <v>5713.58</v>
      </c>
      <c r="F6" s="61">
        <v>6394.91</v>
      </c>
      <c r="G6" s="61">
        <v>6580.44</v>
      </c>
      <c r="H6" s="62">
        <v>0.4647</v>
      </c>
    </row>
    <row r="7" spans="1:8">
      <c r="A7" t="s">
        <v>13</v>
      </c>
      <c r="B7" s="61">
        <v>4193.4799999999996</v>
      </c>
      <c r="C7" s="61">
        <v>4474.13</v>
      </c>
      <c r="D7" s="61">
        <v>5068.49</v>
      </c>
      <c r="E7" s="61">
        <v>5590.37</v>
      </c>
      <c r="F7" s="61">
        <v>6264.45</v>
      </c>
      <c r="G7" s="61">
        <v>6446.05</v>
      </c>
      <c r="H7" s="62">
        <v>0.4647</v>
      </c>
    </row>
    <row r="8" spans="1:8">
      <c r="A8" t="s">
        <v>14</v>
      </c>
      <c r="B8" s="61">
        <v>4064.54</v>
      </c>
      <c r="C8" s="61">
        <v>4323.79</v>
      </c>
      <c r="D8" s="61">
        <v>4619.1000000000004</v>
      </c>
      <c r="E8" s="61">
        <v>5068.49</v>
      </c>
      <c r="F8" s="61">
        <v>5720.84</v>
      </c>
      <c r="G8" s="61">
        <v>5886.14</v>
      </c>
      <c r="H8" s="62">
        <v>0.74350000000000005</v>
      </c>
    </row>
    <row r="9" spans="1:8">
      <c r="A9" t="s">
        <v>15</v>
      </c>
      <c r="B9" s="61">
        <v>3928.42</v>
      </c>
      <c r="C9" s="61">
        <v>4182.83</v>
      </c>
      <c r="D9" s="61">
        <v>4474.13</v>
      </c>
      <c r="E9" s="61">
        <v>4771.29</v>
      </c>
      <c r="F9" s="61">
        <v>5336.7</v>
      </c>
      <c r="G9" s="61">
        <v>5490.47</v>
      </c>
      <c r="H9" s="62">
        <v>0.74350000000000005</v>
      </c>
    </row>
    <row r="10" spans="1:8">
      <c r="A10" t="s">
        <v>52</v>
      </c>
      <c r="B10" s="61">
        <v>3520.1</v>
      </c>
      <c r="C10" s="61">
        <v>3765.38</v>
      </c>
      <c r="D10" s="61">
        <v>3925.17</v>
      </c>
      <c r="E10" s="61">
        <v>4366.72</v>
      </c>
      <c r="F10" s="61">
        <v>4742.32</v>
      </c>
      <c r="G10" s="61">
        <v>4878.28</v>
      </c>
      <c r="H10" s="62">
        <v>0.74350000000000005</v>
      </c>
    </row>
    <row r="11" spans="1:8">
      <c r="A11" t="s">
        <v>53</v>
      </c>
      <c r="B11" s="61">
        <v>3520.1</v>
      </c>
      <c r="C11" s="61">
        <v>3765.38</v>
      </c>
      <c r="D11" s="61">
        <v>3818.66</v>
      </c>
      <c r="E11" s="61">
        <v>3925.17</v>
      </c>
      <c r="F11" s="61">
        <v>4366.72</v>
      </c>
      <c r="G11" s="61">
        <v>4490.04</v>
      </c>
      <c r="H11" s="62">
        <v>0.74350000000000005</v>
      </c>
    </row>
    <row r="12" spans="1:8">
      <c r="A12" t="s">
        <v>16</v>
      </c>
      <c r="B12" s="61">
        <v>3319.52</v>
      </c>
      <c r="C12" s="61">
        <v>3559.02</v>
      </c>
      <c r="D12" s="61">
        <v>3692.14</v>
      </c>
      <c r="E12" s="61">
        <v>3818.66</v>
      </c>
      <c r="F12" s="61">
        <v>3958.47</v>
      </c>
      <c r="G12" s="61">
        <v>4045.01</v>
      </c>
      <c r="H12" s="62">
        <v>0.88139999999999996</v>
      </c>
    </row>
    <row r="13" spans="1:8">
      <c r="A13" t="s">
        <v>17</v>
      </c>
      <c r="B13" s="61">
        <v>3135.83</v>
      </c>
      <c r="C13" s="61">
        <v>3369.72</v>
      </c>
      <c r="D13" s="61">
        <v>3545.69</v>
      </c>
      <c r="E13" s="61">
        <v>3678.84</v>
      </c>
      <c r="F13" s="61">
        <v>3785.37</v>
      </c>
      <c r="G13" s="61">
        <v>3878.56</v>
      </c>
      <c r="H13" s="62">
        <v>0.88139999999999996</v>
      </c>
    </row>
    <row r="14" spans="1:8">
      <c r="A14" t="s">
        <v>18</v>
      </c>
      <c r="B14" s="61">
        <v>3086.57</v>
      </c>
      <c r="C14" s="61">
        <v>3318.08</v>
      </c>
      <c r="D14" s="61">
        <v>3447.2</v>
      </c>
      <c r="E14" s="61">
        <v>3578.99</v>
      </c>
      <c r="F14" s="61">
        <v>3665.52</v>
      </c>
      <c r="G14" s="61">
        <v>3758.72</v>
      </c>
      <c r="H14" s="62">
        <v>0.88139999999999996</v>
      </c>
    </row>
    <row r="15" spans="1:8">
      <c r="A15" t="s">
        <v>19</v>
      </c>
      <c r="B15" s="61">
        <v>2973.97</v>
      </c>
      <c r="C15" s="61">
        <v>3201.87</v>
      </c>
      <c r="D15" s="61">
        <v>3330.99</v>
      </c>
      <c r="E15" s="61">
        <v>3453.66</v>
      </c>
      <c r="F15" s="61">
        <v>3552.34</v>
      </c>
      <c r="G15" s="61">
        <v>3618.92</v>
      </c>
      <c r="H15" s="62">
        <v>0.88139999999999996</v>
      </c>
    </row>
    <row r="16" spans="1:8">
      <c r="A16" t="s">
        <v>20</v>
      </c>
      <c r="B16" s="61">
        <v>2849.24</v>
      </c>
      <c r="C16" s="61">
        <v>3079.22</v>
      </c>
      <c r="D16" s="61">
        <v>3240.61</v>
      </c>
      <c r="E16" s="61">
        <v>3330.99</v>
      </c>
      <c r="F16" s="61">
        <v>3421.39</v>
      </c>
      <c r="G16" s="61">
        <v>3479.47</v>
      </c>
      <c r="H16" s="62">
        <v>0.87429999999999997</v>
      </c>
    </row>
    <row r="17" spans="1:9">
      <c r="A17" t="s">
        <v>21</v>
      </c>
      <c r="B17" s="61">
        <v>2815.57</v>
      </c>
      <c r="C17" s="61">
        <v>3040.47</v>
      </c>
      <c r="D17" s="61">
        <v>3105.03</v>
      </c>
      <c r="E17" s="61">
        <v>3208.32</v>
      </c>
      <c r="F17" s="61">
        <v>3292.25</v>
      </c>
      <c r="G17" s="61">
        <v>3363.27</v>
      </c>
      <c r="H17" s="62">
        <v>0.87429999999999997</v>
      </c>
    </row>
    <row r="18" spans="1:9">
      <c r="A18" t="s">
        <v>24</v>
      </c>
      <c r="B18" s="61">
        <v>2711.2</v>
      </c>
      <c r="C18" s="61">
        <v>2930.72</v>
      </c>
      <c r="D18" s="61">
        <v>3014.64</v>
      </c>
      <c r="E18" s="61">
        <v>3117.96</v>
      </c>
      <c r="F18" s="61">
        <v>3188.97</v>
      </c>
      <c r="G18" s="61">
        <v>3285.81</v>
      </c>
      <c r="H18" s="62">
        <v>0.87429999999999997</v>
      </c>
    </row>
    <row r="19" spans="1:9">
      <c r="A19" t="s">
        <v>22</v>
      </c>
      <c r="B19" s="61">
        <v>2642.84</v>
      </c>
      <c r="C19" s="61">
        <v>2853.24</v>
      </c>
      <c r="D19" s="61">
        <v>2917.8</v>
      </c>
      <c r="E19" s="61">
        <v>2982.36</v>
      </c>
      <c r="F19" s="61">
        <v>3130.84</v>
      </c>
      <c r="G19" s="61">
        <v>3285.81</v>
      </c>
      <c r="H19" s="62">
        <v>0.87429999999999997</v>
      </c>
    </row>
    <row r="20" spans="1:9">
      <c r="A20" t="s">
        <v>23</v>
      </c>
      <c r="B20" s="61"/>
      <c r="C20" s="61">
        <v>2434.4899999999998</v>
      </c>
      <c r="D20" s="61">
        <v>2465.06</v>
      </c>
      <c r="E20" s="61">
        <v>2501.7800000000002</v>
      </c>
      <c r="F20" s="61">
        <v>2538.5100000000002</v>
      </c>
      <c r="G20" s="61">
        <v>2630.3</v>
      </c>
      <c r="H20" s="62">
        <v>0.87429999999999997</v>
      </c>
    </row>
    <row r="22" spans="1:9">
      <c r="A22" s="7"/>
      <c r="B22" s="7"/>
      <c r="C22" s="7"/>
      <c r="D22" s="7"/>
      <c r="E22" s="14" t="s">
        <v>32</v>
      </c>
      <c r="F22" s="15">
        <v>0.3</v>
      </c>
      <c r="G22" s="7"/>
      <c r="H22" s="7"/>
      <c r="I22" s="7"/>
    </row>
    <row r="23" spans="1:9" ht="66">
      <c r="A23" s="8" t="s">
        <v>26</v>
      </c>
      <c r="B23" s="7"/>
      <c r="C23" s="7" t="s">
        <v>25</v>
      </c>
      <c r="D23" s="24" t="s">
        <v>35</v>
      </c>
      <c r="E23" s="16" t="s">
        <v>30</v>
      </c>
      <c r="F23" s="17" t="s">
        <v>33</v>
      </c>
      <c r="G23" s="18" t="s">
        <v>0</v>
      </c>
      <c r="H23" s="23" t="s">
        <v>1</v>
      </c>
      <c r="I23" s="19" t="s">
        <v>31</v>
      </c>
    </row>
    <row r="24" spans="1:9">
      <c r="A24" s="87" t="s">
        <v>27</v>
      </c>
      <c r="B24" s="87"/>
      <c r="C24" s="10" t="str">
        <f>"E"&amp;'Eingabe Maske 30% Zuschlag'!$C$5</f>
        <v>E10</v>
      </c>
      <c r="D24" s="10">
        <f>'Eingabe Maske 30% Zuschlag'!$C$7</f>
        <v>1</v>
      </c>
      <c r="E24" s="9">
        <f>VLOOKUP(C24,A2:G20,D24+1,FALSE)</f>
        <v>3928.42</v>
      </c>
      <c r="F24" s="9">
        <f>E24*F22</f>
        <v>1178.5260000000001</v>
      </c>
      <c r="G24" s="41">
        <f>(E24+F24)*D26/100</f>
        <v>5106.9459999999999</v>
      </c>
      <c r="H24" s="38">
        <f>I24/12</f>
        <v>5423.3638625833328</v>
      </c>
      <c r="I24" s="38">
        <f>(VLOOKUP(C24,A2:H20,8,FALSE)*G24)+(12*G24)</f>
        <v>65080.366350999997</v>
      </c>
    </row>
    <row r="25" spans="1:9">
      <c r="A25" s="88" t="s">
        <v>29</v>
      </c>
      <c r="B25" s="88"/>
      <c r="C25" s="10">
        <f>'Eingabe Maske 30% Zuschlag'!$C$9</f>
        <v>12</v>
      </c>
      <c r="D25" s="7"/>
      <c r="E25" s="9"/>
      <c r="F25" s="9"/>
      <c r="G25" s="42">
        <f>(E24+F24)*D26/100*C25</f>
        <v>61283.351999999999</v>
      </c>
      <c r="H25" s="38">
        <f>(H24*C25)</f>
        <v>65080.36635099999</v>
      </c>
      <c r="I25" s="11"/>
    </row>
    <row r="26" spans="1:9">
      <c r="A26" s="10" t="s">
        <v>39</v>
      </c>
      <c r="B26" s="10"/>
      <c r="C26" s="7"/>
      <c r="D26" s="7">
        <f>'Eingabe Maske 30% Zuschlag'!C11</f>
        <v>100</v>
      </c>
      <c r="E26" s="7"/>
      <c r="F26" s="7"/>
      <c r="G26" s="7"/>
      <c r="H26" s="7"/>
      <c r="I26" s="7"/>
    </row>
    <row r="27" spans="1:9">
      <c r="A27" s="48" t="s">
        <v>48</v>
      </c>
      <c r="B27" s="29"/>
      <c r="C27" s="30"/>
      <c r="D27" s="7">
        <f>'Eingabe Maske 30% Zuschlag'!C13</f>
        <v>3</v>
      </c>
      <c r="G27" s="39">
        <f>((E24+F24)*D26/100)+((E24+F24)*D26/100*D27/100)</f>
        <v>5260.1543799999999</v>
      </c>
      <c r="H27" s="40">
        <f>I27/12</f>
        <v>5586.0647784608336</v>
      </c>
      <c r="I27" s="39">
        <f>((VLOOKUP(C24,A2:H20,8,FALSE)*G24)+(12*G24))+((VLOOKUP(C24,A2:H20,8,FALSE)*G24)+(12*G24))*(D27/100)</f>
        <v>67032.777341530003</v>
      </c>
    </row>
    <row r="28" spans="1:9">
      <c r="A28" s="88"/>
      <c r="B28" s="88"/>
      <c r="G28" s="39">
        <f>G27*C25</f>
        <v>63121.852559999999</v>
      </c>
      <c r="H28" s="40">
        <f>(H27*C25)</f>
        <v>67032.777341530003</v>
      </c>
    </row>
    <row r="30" spans="1:9">
      <c r="A30" s="6" t="s">
        <v>47</v>
      </c>
      <c r="D30" s="7">
        <f>'Eingabe Maske 30% Zuschlag'!C25</f>
        <v>3</v>
      </c>
      <c r="G30" s="50">
        <f>G27+(G27*D30/100)</f>
        <v>5417.9590114000002</v>
      </c>
      <c r="H30" s="50">
        <f>I30/12</f>
        <v>5753.6467218146581</v>
      </c>
      <c r="I30" s="50">
        <f>I27+(I27*D30/100)</f>
        <v>69043.760661775901</v>
      </c>
    </row>
    <row r="31" spans="1:9">
      <c r="G31" s="50">
        <f>G30*C25</f>
        <v>65015.508136800003</v>
      </c>
      <c r="H31" s="50">
        <f>H30*C25</f>
        <v>69043.760661775901</v>
      </c>
    </row>
    <row r="34" spans="1:9">
      <c r="A34" s="6" t="s">
        <v>49</v>
      </c>
      <c r="D34" s="7">
        <f>'Eingabe Maske 30% Zuschlag'!C37</f>
        <v>3</v>
      </c>
      <c r="G34" s="49">
        <f>G30+(G30*D34/100)</f>
        <v>5580.4977817420004</v>
      </c>
      <c r="H34" s="49">
        <f>I34/12</f>
        <v>5926.2561234690984</v>
      </c>
      <c r="I34" s="49">
        <f>I30+(I30*D34/100)</f>
        <v>71115.073481629181</v>
      </c>
    </row>
    <row r="35" spans="1:9">
      <c r="G35" s="49">
        <f>G34*C25</f>
        <v>66965.973380904004</v>
      </c>
      <c r="H35" s="49">
        <f>H34*C25</f>
        <v>71115.073481629181</v>
      </c>
    </row>
    <row r="37" spans="1:9">
      <c r="A37" s="6" t="s">
        <v>50</v>
      </c>
      <c r="D37" s="7">
        <f>'Eingabe Maske 30% Zuschlag'!C48</f>
        <v>3</v>
      </c>
      <c r="G37" s="53">
        <f>G34+(G34*D37/100)</f>
        <v>5747.9127151942603</v>
      </c>
      <c r="H37" s="53">
        <f>I37/12</f>
        <v>6104.0438071731705</v>
      </c>
      <c r="I37" s="53">
        <f>I34+(I34*D37/100)</f>
        <v>73248.52568607805</v>
      </c>
    </row>
    <row r="38" spans="1:9">
      <c r="G38" s="53">
        <f>G37*C25</f>
        <v>68974.952582331127</v>
      </c>
      <c r="H38" s="53">
        <f>H37*C25</f>
        <v>73248.52568607805</v>
      </c>
    </row>
    <row r="40" spans="1:9">
      <c r="A40" s="6" t="s">
        <v>51</v>
      </c>
      <c r="D40" s="7">
        <f>'Eingabe Maske 30% Zuschlag'!C59</f>
        <v>3</v>
      </c>
      <c r="G40" s="54">
        <f>G37+(G37*D40/100)</f>
        <v>5920.3500966500878</v>
      </c>
      <c r="H40" s="54">
        <f>I40/12</f>
        <v>6287.1651213883661</v>
      </c>
      <c r="I40" s="54">
        <f>I37+(I37*D40/100)</f>
        <v>75445.981456660389</v>
      </c>
    </row>
    <row r="41" spans="1:9">
      <c r="G41" s="54">
        <f>G40*C25</f>
        <v>71044.201159801058</v>
      </c>
      <c r="H41" s="54">
        <f>H40*C25</f>
        <v>75445.981456660389</v>
      </c>
    </row>
  </sheetData>
  <sheetProtection algorithmName="SHA-512" hashValue="eAbLGV3OBpHQdqrNWN2d4xvH5zutMJXdmn6ndO9iZBqn0CwEyG/m8uGuwPy5+EJlTOouHpDHalKaBfV5CQk56w==" saltValue="ZDGW3jIsYKAmF67Yqfn7Pw==" spinCount="100000" sheet="1" objects="1" scenarios="1"/>
  <mergeCells count="3">
    <mergeCell ref="A24:B24"/>
    <mergeCell ref="A25:B25"/>
    <mergeCell ref="A28:B2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Eingabe Maske 30% Zuschlag</vt:lpstr>
      <vt:lpstr>Entgelttabelle 30% Zuschlag</vt:lpstr>
      <vt:lpstr>'Eingabe Maske 30% Zuschlag'!Druckbereich</vt:lpstr>
      <vt:lpstr>'Eingabe Maske 30% Zuschlag'!Drucktitel</vt:lpstr>
    </vt:vector>
  </TitlesOfParts>
  <Company>FernUni-Hagen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 Muth</dc:creator>
  <cp:lastModifiedBy>Warnecke, Birgit</cp:lastModifiedBy>
  <cp:lastPrinted>2019-02-14T13:32:26Z</cp:lastPrinted>
  <dcterms:created xsi:type="dcterms:W3CDTF">2006-03-14T10:29:38Z</dcterms:created>
  <dcterms:modified xsi:type="dcterms:W3CDTF">2024-02-21T16:31:42Z</dcterms:modified>
</cp:coreProperties>
</file>