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dez2\Themen\Entgeltrechner\"/>
    </mc:Choice>
  </mc:AlternateContent>
  <bookViews>
    <workbookView xWindow="0" yWindow="0" windowWidth="23256" windowHeight="12132" firstSheet="1" activeTab="1"/>
  </bookViews>
  <sheets>
    <sheet name="Eingabe Maske 28 % Zuschlag" sheetId="2" r:id="rId1"/>
    <sheet name="Eingabe Maske 30% Zuschlag" sheetId="9" r:id="rId2"/>
    <sheet name="Entgelttabelle 30% Zuschlag" sheetId="8" r:id="rId3"/>
  </sheets>
  <definedNames>
    <definedName name="_xlnm.Print_Area" localSheetId="0">'Eingabe Maske 28 % Zuschlag'!$A$1:$G$24</definedName>
  </definedNames>
  <calcPr calcId="162913"/>
</workbook>
</file>

<file path=xl/calcChain.xml><?xml version="1.0" encoding="utf-8"?>
<calcChain xmlns="http://schemas.openxmlformats.org/spreadsheetml/2006/main">
  <c r="C25" i="8" l="1"/>
  <c r="D26" i="8" l="1"/>
  <c r="D24" i="8" l="1"/>
  <c r="C24" i="8"/>
  <c r="E13" i="9" l="1"/>
  <c r="E24" i="8" l="1"/>
  <c r="E9" i="2"/>
  <c r="F24" i="8" l="1"/>
  <c r="G25" i="8" s="1"/>
  <c r="G24" i="8" l="1"/>
  <c r="I24" i="8" s="1"/>
  <c r="H24" i="8" s="1"/>
  <c r="H25" i="8" s="1"/>
  <c r="C13" i="9"/>
  <c r="G7" i="2"/>
  <c r="C16" i="9" l="1"/>
  <c r="G16" i="9"/>
  <c r="C18" i="9" l="1"/>
  <c r="G13" i="9"/>
  <c r="C9" i="2"/>
  <c r="G18" i="9" l="1"/>
  <c r="G9" i="2"/>
  <c r="G15" i="2" s="1"/>
  <c r="C13" i="2"/>
  <c r="C15" i="2" l="1"/>
  <c r="C17" i="2"/>
</calcChain>
</file>

<file path=xl/comments1.xml><?xml version="1.0" encoding="utf-8"?>
<comments xmlns="http://schemas.openxmlformats.org/spreadsheetml/2006/main">
  <authors>
    <author>Herr Muth</author>
  </authors>
  <commentList>
    <comment ref="C1" authorId="0" shapeId="0">
      <text>
        <r>
          <rPr>
            <b/>
            <sz val="8"/>
            <color indexed="81"/>
            <rFont val="Tahoma"/>
            <family val="2"/>
          </rPr>
          <t>Nur die entsprechende Entgelt- "Nr." (1-15)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Stufen-"Nr." (1 - 6)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8"/>
            <color indexed="81"/>
            <rFont val="Tahoma"/>
            <family val="2"/>
          </rPr>
          <t xml:space="preserve">Prozentwert der Beschäftigung eingeben (Ganze Stelle 100%; Halbe Stelle 50% usw.)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Herr Muth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 xml:space="preserve">
Nur die entsprechende Entgelt- "Nr." (1-15) eintragen - Achtung bei 9a und 9b</t>
        </r>
      </text>
    </comment>
    <comment ref="C11" authorId="0" shapeId="0">
      <text>
        <r>
          <rPr>
            <b/>
            <sz val="8"/>
            <color indexed="81"/>
            <rFont val="Tahoma"/>
            <family val="2"/>
          </rPr>
          <t xml:space="preserve">Prozentwert der Beschäftigung eingeben (Ganze Stelle 100%; Halbe Stelle 50% usw.)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<sst xmlns="http://schemas.openxmlformats.org/spreadsheetml/2006/main" count="72" uniqueCount="62">
  <si>
    <t>Titelausgabe € je Monat</t>
  </si>
  <si>
    <t>Titelausgabe € je Monat
inkl. Sonderzu-wendung</t>
  </si>
  <si>
    <t>Entgeltgruppe</t>
  </si>
  <si>
    <t>Beschäftigungsmonate</t>
  </si>
  <si>
    <t>E</t>
  </si>
  <si>
    <t>Dezimalzahl</t>
  </si>
  <si>
    <t>Stufe 1 - ohne Vorzeiten
Stufe 2 - nach 1 Jahr
Stufe 3 - nach 3 Jahren</t>
  </si>
  <si>
    <t>Stufe 4 - nach 6 Jahren
Stufe 5 - nach 10 Jahren
Stufe 6 - nach 15 Jahren</t>
  </si>
  <si>
    <t>E 15 / BAT Ia
E 14 / BAT Ib
E 13 / BAT IIa
E 12 / BAT III
E 11 / BAT IVa</t>
  </si>
  <si>
    <t xml:space="preserve">E 10 / BAT IVb
E 9 / BAT Vb / LGr. 9
E 8 / BAT Vc / LGr. 7/8/8a  8/8a
E 7 / LGr. 6/7/7a  7/7a
E 6 / BAT VIb / LGr. 5/6/6a  6/6a </t>
  </si>
  <si>
    <t>E 5 / BAT VII / LGr. 4/5/5a  5/5a
E 4 / LGr. 3/4/4a  4/4a
E 3 / BAT VIII / LGr. 2/3/3a  3/3a
E 2 / BAT X/IX/ IXa / LGr. 1/1a  1/2/2a  2/2a
E 1 / keine Zuweisung</t>
  </si>
  <si>
    <r>
      <t xml:space="preserve">Entgeltstufe
</t>
    </r>
    <r>
      <rPr>
        <sz val="8"/>
        <rFont val="Arial"/>
        <family val="2"/>
      </rPr>
      <t>(Für nähere Auskünfte zu Vorzeiten steht Ihnen Ihr Personalsachbearbeiter im Dez. 3.1 zur Verfügung)</t>
    </r>
  </si>
  <si>
    <t>Beschäftigungs- umfang in Prozent</t>
  </si>
  <si>
    <t xml:space="preserve">Prozent </t>
  </si>
  <si>
    <t>Titelausgabe
(benötigte Mittel)</t>
  </si>
  <si>
    <r>
      <t xml:space="preserve">Titelausgabe 
(benötigte Mittel)
</t>
    </r>
    <r>
      <rPr>
        <u/>
        <sz val="14"/>
        <color indexed="10"/>
        <rFont val="Arial"/>
        <family val="2"/>
      </rPr>
      <t>inkl. Sonderzuwendung
(anteilig)</t>
    </r>
  </si>
  <si>
    <t>Sonderzuwendung
(bei vollem Anspruch)</t>
  </si>
  <si>
    <t>Titelausgabe je Monat
(benötigte Mittel)</t>
  </si>
  <si>
    <t>Sonderzuwendung
(anteilig je Beschäfti-gungsmonate; s. oben)</t>
  </si>
  <si>
    <t>oder</t>
  </si>
  <si>
    <t>Zum Eintrag in die pko-Tabelle (Kalkulation/Festlegung)</t>
  </si>
  <si>
    <t>(Wochenstunden z. Zt. 39,833 x 4,348 (Monatsfaktor) = 173,19
Titelausgabe / Monate / 173,19</t>
  </si>
  <si>
    <t>€</t>
  </si>
  <si>
    <t>E15</t>
  </si>
  <si>
    <t>E14</t>
  </si>
  <si>
    <t>E13Ü</t>
  </si>
  <si>
    <t>E13</t>
  </si>
  <si>
    <t>E12</t>
  </si>
  <si>
    <t>E11</t>
  </si>
  <si>
    <t>E10</t>
  </si>
  <si>
    <t>E8</t>
  </si>
  <si>
    <t>E7</t>
  </si>
  <si>
    <t>E6</t>
  </si>
  <si>
    <t>E5</t>
  </si>
  <si>
    <t>E4</t>
  </si>
  <si>
    <t>E3</t>
  </si>
  <si>
    <t>E2</t>
  </si>
  <si>
    <t>E1</t>
  </si>
  <si>
    <t>E2Ü</t>
  </si>
  <si>
    <t>EG</t>
  </si>
  <si>
    <t>Eingaben aus Maske</t>
  </si>
  <si>
    <t>pro Monat</t>
  </si>
  <si>
    <r>
      <t xml:space="preserve">Stundensatz
</t>
    </r>
    <r>
      <rPr>
        <sz val="11"/>
        <color indexed="10"/>
        <rFont val="Arial"/>
        <family val="2"/>
      </rPr>
      <t>(Beachte: Der Stundensatz bezieht sich immer auf 100% Beschäftigung)</t>
    </r>
  </si>
  <si>
    <t>Stand Entgelttabelle:</t>
  </si>
  <si>
    <t>für Anzahl Monate</t>
  </si>
  <si>
    <t>Grundgehalt</t>
  </si>
  <si>
    <t xml:space="preserve">Titelausgabe € Jahr
inkl. Sonderzu-wendung </t>
  </si>
  <si>
    <t>% SozVers.</t>
  </si>
  <si>
    <t>Soz. Vers.; VBL; usw.</t>
  </si>
  <si>
    <t>Sonderzuwendung</t>
  </si>
  <si>
    <t>E-Stufe</t>
  </si>
  <si>
    <t>E15Ü</t>
  </si>
  <si>
    <t>Beschäftigungsumfang 
in Prozent</t>
  </si>
  <si>
    <r>
      <t xml:space="preserve">Titelausgabe je Monat </t>
    </r>
    <r>
      <rPr>
        <sz val="14"/>
        <color rgb="FFFF0000"/>
        <rFont val="Arial"/>
        <family val="2"/>
      </rPr>
      <t>incl. Sonderzuwendung</t>
    </r>
  </si>
  <si>
    <t>Ausgabe je Monat
(benötigte Mittel)</t>
  </si>
  <si>
    <r>
      <t xml:space="preserve">Ausgabe 
(benötigte Mittel)
</t>
    </r>
    <r>
      <rPr>
        <u/>
        <sz val="14"/>
        <color indexed="10"/>
        <rFont val="Arial"/>
        <family val="2"/>
      </rPr>
      <t>inkl. Sonderzuwendung
(anteilig)</t>
    </r>
  </si>
  <si>
    <t>Ausgabe
(benötigte Mittel)</t>
  </si>
  <si>
    <t>Zeitraum:</t>
  </si>
  <si>
    <t>Name, Vorname:</t>
  </si>
  <si>
    <t>Sonderzuwendung
pro Monat</t>
  </si>
  <si>
    <t>E9a</t>
  </si>
  <si>
    <t>E9b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</si>
</sst>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u/>
      <sz val="14"/>
      <color indexed="10"/>
      <name val="Arial"/>
      <family val="2"/>
    </font>
    <font>
      <b/>
      <u/>
      <sz val="10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Frutiger LT Com 45 Light"/>
      <family val="2"/>
    </font>
    <font>
      <sz val="14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44" fontId="4" fillId="5" borderId="2" xfId="1" applyFont="1" applyFill="1" applyBorder="1" applyAlignment="1">
      <alignment vertical="center"/>
    </xf>
    <xf numFmtId="0" fontId="0" fillId="0" borderId="0" xfId="0" applyAlignment="1"/>
    <xf numFmtId="44" fontId="4" fillId="0" borderId="0" xfId="1" applyFont="1" applyFill="1" applyBorder="1" applyAlignment="1">
      <alignment vertical="center"/>
    </xf>
    <xf numFmtId="44" fontId="4" fillId="6" borderId="2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4" fontId="4" fillId="0" borderId="5" xfId="1" applyFont="1" applyFill="1" applyBorder="1" applyAlignment="1">
      <alignment horizontal="center" vertical="center"/>
    </xf>
    <xf numFmtId="0" fontId="0" fillId="0" borderId="5" xfId="0" applyBorder="1" applyAlignment="1"/>
    <xf numFmtId="0" fontId="3" fillId="0" borderId="5" xfId="0" applyFont="1" applyBorder="1" applyAlignment="1">
      <alignment vertical="center" wrapText="1"/>
    </xf>
    <xf numFmtId="44" fontId="4" fillId="0" borderId="5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49" fontId="2" fillId="0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0" fillId="0" borderId="1" xfId="0" applyBorder="1" applyAlignment="1"/>
    <xf numFmtId="4" fontId="0" fillId="0" borderId="1" xfId="0" applyNumberFormat="1" applyBorder="1" applyAlignment="1"/>
    <xf numFmtId="49" fontId="14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left" vertical="center"/>
    </xf>
    <xf numFmtId="0" fontId="1" fillId="0" borderId="1" xfId="0" applyFont="1" applyFill="1" applyBorder="1" applyAlignment="1">
      <alignment horizontal="right"/>
    </xf>
    <xf numFmtId="9" fontId="0" fillId="0" borderId="1" xfId="2" applyFont="1" applyBorder="1"/>
    <xf numFmtId="0" fontId="0" fillId="0" borderId="1" xfId="0" applyFont="1" applyFill="1" applyBorder="1"/>
    <xf numFmtId="0" fontId="14" fillId="0" borderId="1" xfId="0" applyFont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left" vertical="top" wrapText="1"/>
    </xf>
    <xf numFmtId="0" fontId="15" fillId="0" borderId="0" xfId="0" applyNumberFormat="1" applyFont="1" applyAlignment="1">
      <alignment horizontal="left" vertical="center"/>
    </xf>
    <xf numFmtId="49" fontId="5" fillId="0" borderId="8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" fontId="0" fillId="8" borderId="1" xfId="0" applyNumberFormat="1" applyFill="1" applyBorder="1" applyAlignment="1"/>
    <xf numFmtId="0" fontId="14" fillId="8" borderId="1" xfId="0" applyFont="1" applyFill="1" applyBorder="1" applyAlignment="1">
      <alignment horizontal="left" vertical="top" wrapText="1"/>
    </xf>
    <xf numFmtId="0" fontId="1" fillId="0" borderId="1" xfId="0" applyFont="1" applyBorder="1"/>
    <xf numFmtId="4" fontId="1" fillId="3" borderId="1" xfId="3" applyNumberFormat="1" applyFont="1" applyFill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4" fontId="4" fillId="5" borderId="2" xfId="1" applyFont="1" applyFill="1" applyBorder="1" applyAlignment="1" applyProtection="1">
      <alignment vertical="center"/>
    </xf>
    <xf numFmtId="44" fontId="4" fillId="7" borderId="2" xfId="1" applyFont="1" applyFill="1" applyBorder="1" applyAlignment="1" applyProtection="1">
      <alignment vertical="center"/>
    </xf>
    <xf numFmtId="44" fontId="4" fillId="6" borderId="2" xfId="1" applyFont="1" applyFill="1" applyBorder="1" applyAlignment="1" applyProtection="1">
      <alignment vertical="center"/>
    </xf>
    <xf numFmtId="0" fontId="0" fillId="0" borderId="0" xfId="0" applyAlignment="1">
      <alignment vertical="center" wrapText="1"/>
    </xf>
    <xf numFmtId="10" fontId="0" fillId="0" borderId="0" xfId="2" applyNumberFormat="1" applyFont="1"/>
    <xf numFmtId="10" fontId="0" fillId="0" borderId="0" xfId="0" applyNumberFormat="1"/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4" fontId="4" fillId="7" borderId="3" xfId="1" applyFont="1" applyFill="1" applyBorder="1" applyAlignment="1">
      <alignment horizontal="center" vertical="center"/>
    </xf>
    <xf numFmtId="44" fontId="4" fillId="7" borderId="6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Alignment="1">
      <alignment horizontal="center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4" fontId="4" fillId="3" borderId="9" xfId="1" applyFont="1" applyFill="1" applyBorder="1" applyAlignment="1">
      <alignment horizontal="center" vertical="center"/>
    </xf>
    <xf numFmtId="44" fontId="4" fillId="3" borderId="10" xfId="1" applyFont="1" applyFill="1" applyBorder="1" applyAlignment="1">
      <alignment horizontal="center" vertical="center"/>
    </xf>
    <xf numFmtId="44" fontId="4" fillId="7" borderId="3" xfId="1" applyFont="1" applyFill="1" applyBorder="1" applyAlignment="1" applyProtection="1">
      <alignment horizontal="center" vertical="center"/>
    </xf>
    <xf numFmtId="44" fontId="4" fillId="7" borderId="6" xfId="1" applyFont="1" applyFill="1" applyBorder="1" applyAlignment="1" applyProtection="1">
      <alignment horizontal="center" vertical="center"/>
    </xf>
    <xf numFmtId="44" fontId="4" fillId="3" borderId="9" xfId="1" applyFont="1" applyFill="1" applyBorder="1" applyAlignment="1" applyProtection="1">
      <alignment horizontal="center" vertical="center"/>
    </xf>
    <xf numFmtId="44" fontId="4" fillId="3" borderId="10" xfId="1" applyFont="1" applyFill="1" applyBorder="1" applyAlignment="1" applyProtection="1">
      <alignment horizontal="center" vertical="center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</cellXfs>
  <cellStyles count="4">
    <cellStyle name="Euro" xfId="1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K24"/>
  <sheetViews>
    <sheetView zoomScaleNormal="100" workbookViewId="0">
      <selection activeCell="G9" sqref="G9"/>
    </sheetView>
  </sheetViews>
  <sheetFormatPr baseColWidth="10" defaultColWidth="19.33203125" defaultRowHeight="13.2"/>
  <cols>
    <col min="1" max="1" width="26.33203125" customWidth="1"/>
    <col min="2" max="2" width="2.33203125" customWidth="1"/>
    <col min="3" max="3" width="9.5546875" customWidth="1"/>
    <col min="4" max="4" width="11.109375" customWidth="1"/>
    <col min="5" max="5" width="23.5546875" customWidth="1"/>
    <col min="6" max="6" width="30.33203125" customWidth="1"/>
  </cols>
  <sheetData>
    <row r="1" spans="1:11" ht="60.75" customHeight="1" thickBot="1">
      <c r="A1" s="1" t="s">
        <v>2</v>
      </c>
      <c r="B1" s="2" t="s">
        <v>4</v>
      </c>
      <c r="C1" s="44">
        <v>9</v>
      </c>
      <c r="D1" s="42" t="s">
        <v>8</v>
      </c>
      <c r="E1" s="42" t="s">
        <v>9</v>
      </c>
      <c r="F1" s="63" t="s">
        <v>10</v>
      </c>
      <c r="G1" s="63"/>
      <c r="H1" s="61"/>
      <c r="I1" s="61"/>
      <c r="J1" s="61"/>
      <c r="K1" s="61"/>
    </row>
    <row r="2" spans="1:11" ht="9.75" customHeight="1" thickBot="1">
      <c r="A2" s="65"/>
      <c r="B2" s="65"/>
      <c r="C2" s="65"/>
      <c r="D2" s="65"/>
      <c r="E2" s="65"/>
      <c r="F2" s="65"/>
      <c r="G2" s="65"/>
      <c r="H2" s="61"/>
      <c r="I2" s="61"/>
      <c r="J2" s="61"/>
      <c r="K2" s="61"/>
    </row>
    <row r="3" spans="1:11" ht="63.75" customHeight="1" thickBot="1">
      <c r="A3" s="56" t="s">
        <v>11</v>
      </c>
      <c r="B3" s="60"/>
      <c r="C3" s="45">
        <v>1</v>
      </c>
      <c r="D3" s="62" t="s">
        <v>6</v>
      </c>
      <c r="E3" s="63"/>
      <c r="F3" s="64" t="s">
        <v>7</v>
      </c>
      <c r="G3" s="64"/>
      <c r="H3" s="61"/>
      <c r="I3" s="61"/>
      <c r="J3" s="61"/>
      <c r="K3" s="61"/>
    </row>
    <row r="4" spans="1:11" ht="12" customHeight="1" thickBot="1">
      <c r="A4" s="65"/>
      <c r="B4" s="65"/>
      <c r="C4" s="65"/>
      <c r="D4" s="65"/>
      <c r="E4" s="65"/>
      <c r="F4" s="65"/>
      <c r="G4" s="65"/>
      <c r="H4" s="61"/>
      <c r="I4" s="61"/>
      <c r="J4" s="61"/>
      <c r="K4" s="61"/>
    </row>
    <row r="5" spans="1:11" ht="32.25" customHeight="1" thickBot="1">
      <c r="A5" s="68" t="s">
        <v>3</v>
      </c>
      <c r="B5" s="60"/>
      <c r="C5" s="45">
        <v>12</v>
      </c>
      <c r="D5" s="33" t="s">
        <v>5</v>
      </c>
      <c r="E5" s="34"/>
      <c r="F5" s="32"/>
      <c r="G5" s="34"/>
      <c r="H5" s="61"/>
      <c r="I5" s="61"/>
      <c r="J5" s="61"/>
      <c r="K5" s="61"/>
    </row>
    <row r="6" spans="1:11" ht="9" customHeight="1" thickBot="1">
      <c r="A6" s="66"/>
      <c r="B6" s="66"/>
      <c r="C6" s="66"/>
      <c r="D6" s="66"/>
      <c r="E6" s="66"/>
      <c r="F6" s="66"/>
      <c r="G6" s="66"/>
      <c r="H6" s="61"/>
      <c r="I6" s="61"/>
      <c r="J6" s="61"/>
      <c r="K6" s="61"/>
    </row>
    <row r="7" spans="1:11" ht="38.25" customHeight="1" thickBot="1">
      <c r="A7" s="56" t="s">
        <v>12</v>
      </c>
      <c r="B7" s="67"/>
      <c r="C7" s="45">
        <v>100</v>
      </c>
      <c r="D7" s="4" t="s">
        <v>13</v>
      </c>
      <c r="E7" s="3"/>
      <c r="F7" s="24" t="s">
        <v>43</v>
      </c>
      <c r="G7" s="25" t="e">
        <f>#REF!</f>
        <v>#REF!</v>
      </c>
      <c r="H7" s="61"/>
      <c r="I7" s="61"/>
      <c r="J7" s="61"/>
      <c r="K7" s="61"/>
    </row>
    <row r="8" spans="1:11" ht="15" customHeight="1" thickBot="1">
      <c r="A8" s="40"/>
      <c r="B8" s="40"/>
      <c r="C8" s="10"/>
      <c r="D8" s="4"/>
      <c r="E8" s="3"/>
      <c r="G8" s="3"/>
      <c r="H8" s="61"/>
      <c r="I8" s="61"/>
      <c r="J8" s="61"/>
      <c r="K8" s="61"/>
    </row>
    <row r="9" spans="1:11" ht="101.25" customHeight="1" thickBot="1">
      <c r="A9" s="56" t="s">
        <v>14</v>
      </c>
      <c r="B9" s="57"/>
      <c r="C9" s="69" t="e">
        <f>#REF!</f>
        <v>#REF!</v>
      </c>
      <c r="D9" s="70"/>
      <c r="E9" s="39" t="str">
        <f>IF(C1="13Ü","Achtung bei Stufe 4 ! Hier bitte an den Personalhaushalt wenden"," ")</f>
        <v xml:space="preserve"> </v>
      </c>
      <c r="F9" s="5" t="s">
        <v>15</v>
      </c>
      <c r="G9" s="6" t="e">
        <f>#REF!</f>
        <v>#REF!</v>
      </c>
      <c r="H9" s="61"/>
      <c r="I9" s="61"/>
      <c r="J9" s="61"/>
      <c r="K9" s="61"/>
    </row>
    <row r="10" spans="1:11" ht="6" customHeight="1" thickBot="1">
      <c r="A10" s="11"/>
      <c r="B10" s="11"/>
      <c r="C10" s="12"/>
      <c r="D10" s="12"/>
      <c r="E10" s="13"/>
      <c r="F10" s="14"/>
      <c r="G10" s="15"/>
      <c r="H10" s="41"/>
      <c r="I10" s="41"/>
      <c r="J10" s="41"/>
      <c r="K10" s="41"/>
    </row>
    <row r="11" spans="1:11" ht="6.75" customHeight="1">
      <c r="A11" s="7"/>
      <c r="B11" s="7"/>
      <c r="C11" s="16"/>
      <c r="D11" s="16"/>
      <c r="E11" s="7"/>
      <c r="F11" s="7"/>
      <c r="G11" s="7"/>
      <c r="H11" s="7"/>
      <c r="I11" s="7"/>
      <c r="J11" s="7"/>
      <c r="K11" s="7"/>
    </row>
    <row r="12" spans="1:11" ht="30.75" customHeight="1" thickBot="1">
      <c r="A12" s="55" t="s">
        <v>20</v>
      </c>
      <c r="B12" s="55"/>
      <c r="C12" s="55"/>
      <c r="D12" s="55"/>
      <c r="E12" s="55"/>
      <c r="F12" s="55"/>
      <c r="G12" s="55"/>
      <c r="H12" s="7"/>
      <c r="I12" s="7"/>
      <c r="J12" s="7"/>
      <c r="K12" s="7"/>
    </row>
    <row r="13" spans="1:11" ht="42.75" customHeight="1" thickBot="1">
      <c r="A13" s="56" t="s">
        <v>17</v>
      </c>
      <c r="B13" s="57"/>
      <c r="C13" s="58" t="e">
        <f>C9/C5</f>
        <v>#REF!</v>
      </c>
      <c r="D13" s="59"/>
      <c r="E13" s="7"/>
      <c r="F13" s="7"/>
      <c r="G13" s="7"/>
      <c r="H13" s="7"/>
      <c r="I13" s="7"/>
      <c r="J13" s="7"/>
      <c r="K13" s="7"/>
    </row>
    <row r="14" spans="1:11" ht="6.75" customHeight="1" thickBot="1">
      <c r="A14" s="7"/>
      <c r="B14" s="7"/>
      <c r="C14" s="16"/>
      <c r="D14" s="16"/>
      <c r="E14" s="7"/>
      <c r="F14" s="7"/>
      <c r="G14" s="7"/>
      <c r="H14" s="7"/>
      <c r="I14" s="7"/>
      <c r="J14" s="7"/>
      <c r="K14" s="7"/>
    </row>
    <row r="15" spans="1:11" ht="61.5" customHeight="1" thickBot="1">
      <c r="A15" s="56" t="s">
        <v>16</v>
      </c>
      <c r="B15" s="57"/>
      <c r="C15" s="58" t="e">
        <f>((G9-C9)*12)/C5</f>
        <v>#REF!</v>
      </c>
      <c r="D15" s="59"/>
      <c r="E15" s="43" t="s">
        <v>19</v>
      </c>
      <c r="F15" s="5" t="s">
        <v>18</v>
      </c>
      <c r="G15" s="9" t="e">
        <f>(G9-C9)</f>
        <v>#REF!</v>
      </c>
      <c r="H15" s="8"/>
      <c r="I15" s="7"/>
      <c r="J15" s="7"/>
      <c r="K15" s="7"/>
    </row>
    <row r="16" spans="1:11" ht="12" customHeight="1" thickBo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69.75" customHeight="1" thickBot="1">
      <c r="A17" s="56" t="s">
        <v>42</v>
      </c>
      <c r="B17" s="57"/>
      <c r="C17" s="58" t="e">
        <f>G9/C5/173.19*(100/C7)</f>
        <v>#REF!</v>
      </c>
      <c r="D17" s="59"/>
      <c r="E17" s="17" t="s">
        <v>21</v>
      </c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</sheetData>
  <sheetProtection sheet="1" objects="1" scenarios="1"/>
  <protectedRanges>
    <protectedRange sqref="C1 C3 A12 C5:C8" name="Bereich1"/>
  </protectedRanges>
  <mergeCells count="19">
    <mergeCell ref="A3:B3"/>
    <mergeCell ref="A9:B9"/>
    <mergeCell ref="H1:K9"/>
    <mergeCell ref="D3:E3"/>
    <mergeCell ref="F3:G3"/>
    <mergeCell ref="A2:G2"/>
    <mergeCell ref="A4:G4"/>
    <mergeCell ref="F1:G1"/>
    <mergeCell ref="A6:G6"/>
    <mergeCell ref="A7:B7"/>
    <mergeCell ref="A5:B5"/>
    <mergeCell ref="C9:D9"/>
    <mergeCell ref="A12:G12"/>
    <mergeCell ref="A17:B17"/>
    <mergeCell ref="C17:D17"/>
    <mergeCell ref="A15:B15"/>
    <mergeCell ref="C15:D15"/>
    <mergeCell ref="C13:D13"/>
    <mergeCell ref="A13:B13"/>
  </mergeCells>
  <phoneticPr fontId="0" type="noConversion"/>
  <pageMargins left="0.24" right="0.25" top="0.984251969" bottom="0.984251969" header="0.4921259845" footer="0.4921259845"/>
  <pageSetup paperSize="9" scale="82" orientation="portrait" r:id="rId1"/>
  <headerFooter alignWithMargins="0">
    <oddHeader>&amp;LDez. 3.3.1
Muth&amp;R&amp;D</oddHead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tabSelected="1" topLeftCell="A4" zoomScaleNormal="100" workbookViewId="0">
      <selection activeCell="A8" sqref="A8:G8"/>
    </sheetView>
  </sheetViews>
  <sheetFormatPr baseColWidth="10" defaultRowHeight="13.2"/>
  <cols>
    <col min="1" max="1" width="26" customWidth="1"/>
    <col min="2" max="2" width="3.109375" customWidth="1"/>
    <col min="4" max="4" width="18.33203125" customWidth="1"/>
    <col min="5" max="5" width="23.109375" customWidth="1"/>
    <col min="6" max="6" width="32.88671875" customWidth="1"/>
    <col min="7" max="7" width="21.44140625" customWidth="1"/>
  </cols>
  <sheetData>
    <row r="1" spans="1:7" ht="13.8" thickBot="1"/>
    <row r="2" spans="1:7" ht="18" thickBot="1">
      <c r="A2" s="1" t="s">
        <v>58</v>
      </c>
      <c r="C2" s="75"/>
      <c r="D2" s="76"/>
      <c r="E2" s="77"/>
    </row>
    <row r="3" spans="1:7" ht="18" thickBot="1">
      <c r="A3" s="1" t="s">
        <v>57</v>
      </c>
      <c r="C3" s="75"/>
      <c r="D3" s="76"/>
      <c r="E3" s="77"/>
    </row>
    <row r="4" spans="1:7" ht="13.8" thickBot="1"/>
    <row r="5" spans="1:7" ht="18" thickBot="1">
      <c r="A5" s="1" t="s">
        <v>2</v>
      </c>
      <c r="B5" s="2" t="s">
        <v>4</v>
      </c>
      <c r="C5" s="44">
        <v>14</v>
      </c>
      <c r="D5" s="47"/>
      <c r="E5" s="47"/>
      <c r="F5" s="63"/>
      <c r="G5" s="63"/>
    </row>
    <row r="6" spans="1:7" ht="13.8" thickBot="1">
      <c r="A6" s="65"/>
      <c r="B6" s="65"/>
      <c r="C6" s="65"/>
      <c r="D6" s="65"/>
      <c r="E6" s="65"/>
      <c r="F6" s="65"/>
      <c r="G6" s="65"/>
    </row>
    <row r="7" spans="1:7" ht="18" thickBot="1">
      <c r="A7" s="56" t="s">
        <v>11</v>
      </c>
      <c r="B7" s="60"/>
      <c r="C7" s="45">
        <v>2</v>
      </c>
      <c r="D7" s="62"/>
      <c r="E7" s="63"/>
      <c r="F7" s="64"/>
      <c r="G7" s="64"/>
    </row>
    <row r="8" spans="1:7" ht="13.8" thickBot="1">
      <c r="A8" s="65"/>
      <c r="B8" s="65"/>
      <c r="C8" s="65"/>
      <c r="D8" s="65"/>
      <c r="E8" s="65"/>
      <c r="F8" s="65"/>
      <c r="G8" s="65"/>
    </row>
    <row r="9" spans="1:7" ht="18" thickBot="1">
      <c r="A9" s="68" t="s">
        <v>3</v>
      </c>
      <c r="B9" s="60"/>
      <c r="C9" s="45">
        <v>9</v>
      </c>
      <c r="D9" s="33" t="s">
        <v>5</v>
      </c>
      <c r="E9" s="34"/>
      <c r="F9" s="32"/>
      <c r="G9" s="34"/>
    </row>
    <row r="10" spans="1:7" ht="18" thickBot="1">
      <c r="A10" s="66"/>
      <c r="B10" s="66"/>
      <c r="C10" s="66"/>
      <c r="D10" s="66"/>
      <c r="E10" s="66"/>
      <c r="F10" s="66"/>
      <c r="G10" s="66"/>
    </row>
    <row r="11" spans="1:7" ht="36" customHeight="1" thickBot="1">
      <c r="A11" s="56" t="s">
        <v>52</v>
      </c>
      <c r="B11" s="67"/>
      <c r="C11" s="45">
        <v>50</v>
      </c>
      <c r="D11" s="4" t="s">
        <v>13</v>
      </c>
      <c r="E11" s="3"/>
      <c r="F11" s="24" t="s">
        <v>43</v>
      </c>
      <c r="G11" s="25">
        <v>45597</v>
      </c>
    </row>
    <row r="12" spans="1:7" ht="18" thickBot="1">
      <c r="A12" s="46"/>
      <c r="B12" s="46"/>
      <c r="C12" s="10"/>
      <c r="D12" s="4"/>
      <c r="E12" s="3"/>
      <c r="G12" s="3"/>
    </row>
    <row r="13" spans="1:7" ht="70.2" thickBot="1">
      <c r="A13" s="56" t="s">
        <v>56</v>
      </c>
      <c r="B13" s="57"/>
      <c r="C13" s="73">
        <f>'Entgelttabelle 30% Zuschlag'!G25</f>
        <v>29752.690500000001</v>
      </c>
      <c r="D13" s="74"/>
      <c r="E13" s="39" t="str">
        <f>IF(C5="13Ü","Achtung bei Stufe 4 ! Hier bitte an den Personalhaushalt wenden"," ")</f>
        <v xml:space="preserve"> </v>
      </c>
      <c r="F13" s="5" t="s">
        <v>55</v>
      </c>
      <c r="G13" s="49">
        <f>'Entgelttabelle 30% Zuschlag'!H25</f>
        <v>30559.236351637497</v>
      </c>
    </row>
    <row r="14" spans="1:7" ht="18" thickBot="1">
      <c r="A14" s="11"/>
      <c r="B14" s="11"/>
      <c r="C14" s="12"/>
      <c r="D14" s="12"/>
      <c r="E14" s="13"/>
      <c r="F14" s="14"/>
      <c r="G14" s="15"/>
    </row>
    <row r="15" spans="1:7" ht="13.8" thickBot="1">
      <c r="A15" s="7"/>
      <c r="B15" s="7"/>
      <c r="C15" s="16"/>
      <c r="D15" s="16"/>
      <c r="E15" s="7"/>
      <c r="F15" s="7"/>
      <c r="G15" s="7"/>
    </row>
    <row r="16" spans="1:7" ht="35.4" thickBot="1">
      <c r="A16" s="56" t="s">
        <v>54</v>
      </c>
      <c r="B16" s="57"/>
      <c r="C16" s="71">
        <f>'Entgelttabelle 30% Zuschlag'!G24</f>
        <v>3305.8544999999999</v>
      </c>
      <c r="D16" s="72"/>
      <c r="E16" s="7"/>
      <c r="F16" s="5" t="s">
        <v>53</v>
      </c>
      <c r="G16" s="50">
        <f>'Entgelttabelle 30% Zuschlag'!H24</f>
        <v>3395.4707057374999</v>
      </c>
    </row>
    <row r="17" spans="1:7" ht="13.8" thickBot="1">
      <c r="A17" s="7"/>
      <c r="B17" s="7"/>
      <c r="C17" s="16"/>
      <c r="D17" s="16"/>
      <c r="E17" s="7"/>
      <c r="F17" s="7"/>
      <c r="G17" s="7"/>
    </row>
    <row r="18" spans="1:7" ht="35.4" thickBot="1">
      <c r="A18" s="56" t="s">
        <v>16</v>
      </c>
      <c r="B18" s="57"/>
      <c r="C18" s="71">
        <f>(G16-C16)*12</f>
        <v>1075.3944688499996</v>
      </c>
      <c r="D18" s="72"/>
      <c r="E18" s="48" t="s">
        <v>19</v>
      </c>
      <c r="F18" s="5" t="s">
        <v>59</v>
      </c>
      <c r="G18" s="51">
        <f>C18/12</f>
        <v>89.616205737499968</v>
      </c>
    </row>
    <row r="19" spans="1:7">
      <c r="A19" s="7"/>
      <c r="B19" s="7"/>
      <c r="C19" s="7"/>
      <c r="D19" s="7"/>
      <c r="E19" s="7"/>
      <c r="F19" s="7"/>
      <c r="G19" s="7"/>
    </row>
  </sheetData>
  <sheetProtection algorithmName="SHA-512" hashValue="31j45bASl1O1Ut5vxu1JB1ZyhP4CRUq1BtSbi3z8MOR+igbO1TTkjm5Ag3HFt5kt5vGku/OUoYEJT05sBe7tdA==" saltValue="lRWOvSpFX2WOQ0p8G6Uy0A==" spinCount="100000" sheet="1" objects="1" scenarios="1"/>
  <protectedRanges>
    <protectedRange sqref="C5 C7 C9:C12" name="Bereich1"/>
  </protectedRanges>
  <mergeCells count="17">
    <mergeCell ref="C3:E3"/>
    <mergeCell ref="C2:E2"/>
    <mergeCell ref="A8:G8"/>
    <mergeCell ref="F5:G5"/>
    <mergeCell ref="A6:G6"/>
    <mergeCell ref="A7:B7"/>
    <mergeCell ref="D7:E7"/>
    <mergeCell ref="F7:G7"/>
    <mergeCell ref="A16:B16"/>
    <mergeCell ref="C16:D16"/>
    <mergeCell ref="A18:B18"/>
    <mergeCell ref="C18:D18"/>
    <mergeCell ref="A9:B9"/>
    <mergeCell ref="A10:G10"/>
    <mergeCell ref="A11:B11"/>
    <mergeCell ref="A13:B13"/>
    <mergeCell ref="C13:D13"/>
  </mergeCells>
  <pageMargins left="0.7" right="0.7" top="0.78740157499999996" bottom="0.78740157499999996" header="0.3" footer="0.3"/>
  <pageSetup paperSize="9" scale="9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H2" sqref="H2:H20"/>
    </sheetView>
  </sheetViews>
  <sheetFormatPr baseColWidth="10" defaultRowHeight="13.2"/>
  <sheetData>
    <row r="1" spans="1:17">
      <c r="A1" t="s">
        <v>22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 s="18" t="s">
        <v>49</v>
      </c>
    </row>
    <row r="2" spans="1:17">
      <c r="A2" t="s">
        <v>51</v>
      </c>
      <c r="B2" s="52">
        <v>6322.63</v>
      </c>
      <c r="C2" s="52">
        <v>6995.9</v>
      </c>
      <c r="D2" s="52">
        <v>7634.88</v>
      </c>
      <c r="E2" s="52">
        <v>8053.95</v>
      </c>
      <c r="F2" s="52">
        <v>8157.04</v>
      </c>
      <c r="G2" s="52"/>
      <c r="H2" s="53">
        <v>0.32529999999999998</v>
      </c>
      <c r="P2" s="53"/>
      <c r="Q2" s="52"/>
    </row>
    <row r="3" spans="1:17">
      <c r="A3" t="s">
        <v>23</v>
      </c>
      <c r="B3" s="52">
        <v>5217.3100000000004</v>
      </c>
      <c r="C3" s="52">
        <v>5594.35</v>
      </c>
      <c r="D3" s="52">
        <v>5793.59</v>
      </c>
      <c r="E3" s="52">
        <v>6501.27</v>
      </c>
      <c r="F3" s="52">
        <v>7037.15</v>
      </c>
      <c r="G3" s="52">
        <v>7242.26</v>
      </c>
      <c r="H3" s="53">
        <v>0.32529999999999998</v>
      </c>
      <c r="P3" s="53"/>
      <c r="Q3" s="52"/>
    </row>
    <row r="4" spans="1:17">
      <c r="A4" t="s">
        <v>24</v>
      </c>
      <c r="B4" s="52">
        <v>4742.6400000000003</v>
      </c>
      <c r="C4" s="52">
        <v>5085.93</v>
      </c>
      <c r="D4" s="52">
        <v>5367.63</v>
      </c>
      <c r="E4" s="52">
        <v>5793.59</v>
      </c>
      <c r="F4" s="52">
        <v>6446.27</v>
      </c>
      <c r="G4" s="52">
        <v>6633.67</v>
      </c>
      <c r="H4" s="53">
        <v>0.32529999999999998</v>
      </c>
      <c r="P4" s="53"/>
      <c r="Q4" s="52"/>
    </row>
    <row r="5" spans="1:17">
      <c r="A5" t="s">
        <v>25</v>
      </c>
      <c r="B5" s="52"/>
      <c r="C5" s="52">
        <v>4708.07</v>
      </c>
      <c r="D5" s="52">
        <v>4948.54</v>
      </c>
      <c r="E5" s="52">
        <v>5793.59</v>
      </c>
      <c r="F5" s="52">
        <v>6446.27</v>
      </c>
      <c r="G5" s="52">
        <v>6633.67</v>
      </c>
      <c r="H5" s="53">
        <v>0.4647</v>
      </c>
      <c r="P5" s="53"/>
      <c r="Q5" s="52"/>
    </row>
    <row r="6" spans="1:17">
      <c r="A6" t="s">
        <v>26</v>
      </c>
      <c r="B6" s="52">
        <v>4388.38</v>
      </c>
      <c r="C6" s="52">
        <v>4708.07</v>
      </c>
      <c r="D6" s="52">
        <v>4948.54</v>
      </c>
      <c r="E6" s="52">
        <v>5415.72</v>
      </c>
      <c r="F6" s="52">
        <v>6061.53</v>
      </c>
      <c r="G6" s="52">
        <v>6237.38</v>
      </c>
      <c r="H6" s="53">
        <v>0.4647</v>
      </c>
      <c r="P6" s="53"/>
      <c r="Q6" s="52"/>
    </row>
    <row r="7" spans="1:17">
      <c r="A7" t="s">
        <v>27</v>
      </c>
      <c r="B7" s="52">
        <v>3974.86</v>
      </c>
      <c r="C7" s="52">
        <v>4240.88</v>
      </c>
      <c r="D7" s="52">
        <v>4804.26</v>
      </c>
      <c r="E7" s="52">
        <v>5298.93</v>
      </c>
      <c r="F7" s="52">
        <v>5937.87</v>
      </c>
      <c r="G7" s="52">
        <v>6110</v>
      </c>
      <c r="H7" s="53">
        <v>0.4647</v>
      </c>
      <c r="P7" s="53"/>
      <c r="Q7" s="52"/>
    </row>
    <row r="8" spans="1:17">
      <c r="A8" t="s">
        <v>28</v>
      </c>
      <c r="B8" s="52">
        <v>3852.64</v>
      </c>
      <c r="C8" s="52">
        <v>4098.38</v>
      </c>
      <c r="D8" s="52">
        <v>4378.29</v>
      </c>
      <c r="E8" s="52">
        <v>4804.26</v>
      </c>
      <c r="F8" s="52">
        <v>5422.6</v>
      </c>
      <c r="G8" s="52">
        <v>5579.28</v>
      </c>
      <c r="H8" s="53">
        <v>0.74350000000000005</v>
      </c>
      <c r="P8" s="53"/>
      <c r="Q8" s="52"/>
    </row>
    <row r="9" spans="1:17">
      <c r="A9" t="s">
        <v>29</v>
      </c>
      <c r="B9" s="52">
        <v>3723.62</v>
      </c>
      <c r="C9" s="52">
        <v>3964.77</v>
      </c>
      <c r="D9" s="52">
        <v>4240.88</v>
      </c>
      <c r="E9" s="52">
        <v>4522.55</v>
      </c>
      <c r="F9" s="52">
        <v>5058.4799999999996</v>
      </c>
      <c r="G9" s="52">
        <v>5204.24</v>
      </c>
      <c r="H9" s="53">
        <v>0.74350000000000005</v>
      </c>
      <c r="P9" s="53"/>
      <c r="Q9" s="52"/>
    </row>
    <row r="10" spans="1:17">
      <c r="A10" t="s">
        <v>61</v>
      </c>
      <c r="B10" s="52">
        <v>3336.59</v>
      </c>
      <c r="C10" s="52">
        <v>3569.08</v>
      </c>
      <c r="D10" s="52">
        <v>3720.54</v>
      </c>
      <c r="E10" s="52">
        <v>4139.07</v>
      </c>
      <c r="F10" s="52">
        <v>4495.09</v>
      </c>
      <c r="G10" s="52">
        <v>4623.96</v>
      </c>
      <c r="H10" s="53">
        <v>0.74350000000000005</v>
      </c>
      <c r="P10" s="53"/>
      <c r="Q10" s="52"/>
    </row>
    <row r="11" spans="1:17">
      <c r="A11" t="s">
        <v>60</v>
      </c>
      <c r="B11" s="52">
        <v>3336.59</v>
      </c>
      <c r="C11" s="52">
        <v>3569.08</v>
      </c>
      <c r="D11" s="52">
        <v>3619.58</v>
      </c>
      <c r="E11" s="52">
        <v>3720.54</v>
      </c>
      <c r="F11" s="52">
        <v>4139.07</v>
      </c>
      <c r="G11" s="52">
        <v>4255.96</v>
      </c>
      <c r="H11" s="53">
        <v>0.74350000000000005</v>
      </c>
      <c r="P11" s="53"/>
      <c r="Q11" s="52"/>
    </row>
    <row r="12" spans="1:17">
      <c r="A12" t="s">
        <v>30</v>
      </c>
      <c r="B12" s="52">
        <v>3146.46</v>
      </c>
      <c r="C12" s="52">
        <v>3373.48</v>
      </c>
      <c r="D12" s="52">
        <v>3499.66</v>
      </c>
      <c r="E12" s="52">
        <v>3619.58</v>
      </c>
      <c r="F12" s="52">
        <v>3752.1</v>
      </c>
      <c r="G12" s="52">
        <v>3834.13</v>
      </c>
      <c r="H12" s="53">
        <v>0.88139999999999996</v>
      </c>
      <c r="P12" s="53"/>
      <c r="Q12" s="52"/>
    </row>
    <row r="13" spans="1:17">
      <c r="A13" t="s">
        <v>31</v>
      </c>
      <c r="B13" s="52">
        <v>2972.35</v>
      </c>
      <c r="C13" s="52">
        <v>3194.05</v>
      </c>
      <c r="D13" s="52">
        <v>3360.84</v>
      </c>
      <c r="E13" s="52">
        <v>3487.05</v>
      </c>
      <c r="F13" s="52">
        <v>3588.03</v>
      </c>
      <c r="G13" s="52">
        <v>3676.36</v>
      </c>
      <c r="H13" s="53">
        <v>0.88139999999999996</v>
      </c>
      <c r="P13" s="53"/>
      <c r="Q13" s="52"/>
    </row>
    <row r="14" spans="1:17">
      <c r="A14" t="s">
        <v>32</v>
      </c>
      <c r="B14" s="52">
        <v>2925.66</v>
      </c>
      <c r="C14" s="52">
        <v>3145.1</v>
      </c>
      <c r="D14" s="52">
        <v>3267.49</v>
      </c>
      <c r="E14" s="52">
        <v>3392.41</v>
      </c>
      <c r="F14" s="52">
        <v>3474.43</v>
      </c>
      <c r="G14" s="52">
        <v>3562.77</v>
      </c>
      <c r="H14" s="53">
        <v>0.88139999999999996</v>
      </c>
      <c r="P14" s="53"/>
      <c r="Q14" s="52"/>
    </row>
    <row r="15" spans="1:17">
      <c r="A15" t="s">
        <v>33</v>
      </c>
      <c r="B15" s="52">
        <v>2818.93</v>
      </c>
      <c r="C15" s="52">
        <v>3034.95</v>
      </c>
      <c r="D15" s="52">
        <v>3157.34</v>
      </c>
      <c r="E15" s="52">
        <v>3273.61</v>
      </c>
      <c r="F15" s="52">
        <v>3367.15</v>
      </c>
      <c r="G15" s="52">
        <v>3430.26</v>
      </c>
      <c r="H15" s="53">
        <v>0.88139999999999996</v>
      </c>
      <c r="P15" s="53"/>
      <c r="Q15" s="52"/>
    </row>
    <row r="16" spans="1:17">
      <c r="A16" t="s">
        <v>34</v>
      </c>
      <c r="B16" s="52">
        <v>2700.7</v>
      </c>
      <c r="C16" s="52">
        <v>2918.69</v>
      </c>
      <c r="D16" s="52">
        <v>3071.67</v>
      </c>
      <c r="E16" s="52">
        <v>3157.34</v>
      </c>
      <c r="F16" s="52">
        <v>3243.02</v>
      </c>
      <c r="G16" s="52">
        <v>3298.08</v>
      </c>
      <c r="H16" s="53">
        <v>0.87429999999999997</v>
      </c>
      <c r="P16" s="53"/>
      <c r="Q16" s="52"/>
    </row>
    <row r="17" spans="1:17">
      <c r="A17" t="s">
        <v>35</v>
      </c>
      <c r="B17" s="52">
        <v>2668.79</v>
      </c>
      <c r="C17" s="52">
        <v>2881.96</v>
      </c>
      <c r="D17" s="52">
        <v>2943.16</v>
      </c>
      <c r="E17" s="52">
        <v>3041.06</v>
      </c>
      <c r="F17" s="52">
        <v>3120.62</v>
      </c>
      <c r="G17" s="52">
        <v>3187.93</v>
      </c>
      <c r="H17" s="53">
        <v>0.87429999999999997</v>
      </c>
      <c r="P17" s="53"/>
      <c r="Q17" s="52"/>
    </row>
    <row r="18" spans="1:17">
      <c r="A18" t="s">
        <v>38</v>
      </c>
      <c r="B18" s="52">
        <v>2569.86</v>
      </c>
      <c r="C18" s="52">
        <v>2777.93</v>
      </c>
      <c r="D18" s="52">
        <v>2857.48</v>
      </c>
      <c r="E18" s="52">
        <v>2955.41</v>
      </c>
      <c r="F18" s="52">
        <v>3022.72</v>
      </c>
      <c r="G18" s="52">
        <v>3114.51</v>
      </c>
      <c r="H18" s="53">
        <v>0.87429999999999997</v>
      </c>
      <c r="P18" s="53"/>
      <c r="Q18" s="52"/>
    </row>
    <row r="19" spans="1:17">
      <c r="A19" t="s">
        <v>36</v>
      </c>
      <c r="B19" s="52">
        <v>2502.84</v>
      </c>
      <c r="C19" s="52">
        <v>2704.49</v>
      </c>
      <c r="D19" s="52">
        <v>2765.69</v>
      </c>
      <c r="E19" s="52">
        <v>2826.88</v>
      </c>
      <c r="F19" s="52">
        <v>2967.62</v>
      </c>
      <c r="G19" s="52">
        <v>3114.51</v>
      </c>
      <c r="H19" s="53">
        <v>0.87429999999999997</v>
      </c>
      <c r="P19" s="53"/>
      <c r="Q19" s="52"/>
    </row>
    <row r="20" spans="1:17">
      <c r="A20" t="s">
        <v>37</v>
      </c>
      <c r="B20" s="52"/>
      <c r="C20" s="52">
        <v>2294.4899999999998</v>
      </c>
      <c r="D20" s="52">
        <v>2325.06</v>
      </c>
      <c r="E20" s="52">
        <v>2361.7800000000002</v>
      </c>
      <c r="F20" s="52">
        <v>2398.5100000000002</v>
      </c>
      <c r="G20" s="52">
        <v>2490.3000000000002</v>
      </c>
      <c r="H20" s="53">
        <v>0.87429999999999997</v>
      </c>
      <c r="P20" s="54"/>
      <c r="Q20" s="52"/>
    </row>
    <row r="22" spans="1:17">
      <c r="A22" s="19"/>
      <c r="B22" s="19"/>
      <c r="C22" s="19"/>
      <c r="D22" s="19"/>
      <c r="E22" s="26" t="s">
        <v>47</v>
      </c>
      <c r="F22" s="27">
        <v>0.3</v>
      </c>
      <c r="G22" s="19"/>
      <c r="H22" s="19"/>
      <c r="I22" s="19"/>
    </row>
    <row r="23" spans="1:17" ht="66">
      <c r="A23" s="20" t="s">
        <v>40</v>
      </c>
      <c r="B23" s="19"/>
      <c r="C23" s="19" t="s">
        <v>39</v>
      </c>
      <c r="D23" s="37" t="s">
        <v>50</v>
      </c>
      <c r="E23" s="28" t="s">
        <v>45</v>
      </c>
      <c r="F23" s="29" t="s">
        <v>48</v>
      </c>
      <c r="G23" s="30" t="s">
        <v>0</v>
      </c>
      <c r="H23" s="36" t="s">
        <v>1</v>
      </c>
      <c r="I23" s="31" t="s">
        <v>46</v>
      </c>
    </row>
    <row r="24" spans="1:17">
      <c r="A24" s="78" t="s">
        <v>41</v>
      </c>
      <c r="B24" s="78"/>
      <c r="C24" s="22" t="str">
        <f>"E"&amp;'Eingabe Maske 30% Zuschlag'!$C$5</f>
        <v>E14</v>
      </c>
      <c r="D24" s="22">
        <f>'Eingabe Maske 30% Zuschlag'!$C$7</f>
        <v>2</v>
      </c>
      <c r="E24" s="21">
        <f>VLOOKUP(C24,A2:G20,D24+1,FALSE)</f>
        <v>5085.93</v>
      </c>
      <c r="F24" s="21">
        <f>E24*F22</f>
        <v>1525.779</v>
      </c>
      <c r="G24" s="21">
        <f>(E24+F24)*D26/100</f>
        <v>3305.8544999999999</v>
      </c>
      <c r="H24" s="23">
        <f>I24/12</f>
        <v>3395.4707057374999</v>
      </c>
      <c r="I24" s="23">
        <f>(VLOOKUP(C24,A2:H20,8,FALSE)*G24)+(12*G24)</f>
        <v>40745.648468849999</v>
      </c>
    </row>
    <row r="25" spans="1:17">
      <c r="A25" s="79" t="s">
        <v>44</v>
      </c>
      <c r="B25" s="79"/>
      <c r="C25" s="22">
        <f>'Eingabe Maske 30% Zuschlag'!$C$9</f>
        <v>9</v>
      </c>
      <c r="D25" s="19"/>
      <c r="E25" s="21"/>
      <c r="F25" s="21"/>
      <c r="G25" s="38">
        <f>(E24+F24)*D26/100*C25</f>
        <v>29752.690500000001</v>
      </c>
      <c r="H25" s="35">
        <f>(H24*C25)</f>
        <v>30559.236351637497</v>
      </c>
      <c r="I25" s="23"/>
    </row>
    <row r="26" spans="1:17">
      <c r="A26" s="22" t="s">
        <v>12</v>
      </c>
      <c r="B26" s="22"/>
      <c r="C26" s="19"/>
      <c r="D26" s="19">
        <f>'Eingabe Maske 30% Zuschlag'!C11</f>
        <v>50</v>
      </c>
      <c r="E26" s="19"/>
      <c r="F26" s="19"/>
      <c r="G26" s="19"/>
      <c r="H26" s="19"/>
      <c r="I26" s="19"/>
    </row>
  </sheetData>
  <sheetProtection algorithmName="SHA-512" hashValue="s7YJF1FV1QEqNta4ei7R//BUo6FPkXfpEOFu0w0zmrAGUOkJ4/SfBJxL2Q2i4sqI79j1e45oc8fxAuThiu4wpQ==" saltValue="2lxf0TwelBBkEZOh7/EoQg==" spinCount="100000" sheet="1" objects="1" scenarios="1"/>
  <mergeCells count="2">
    <mergeCell ref="A24:B24"/>
    <mergeCell ref="A25:B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 Maske 28 % Zuschlag</vt:lpstr>
      <vt:lpstr>Eingabe Maske 30% Zuschlag</vt:lpstr>
      <vt:lpstr>Entgelttabelle 30% Zuschlag</vt:lpstr>
      <vt:lpstr>'Eingabe Maske 28 % Zuschlag'!Druckbereich</vt:lpstr>
    </vt:vector>
  </TitlesOfParts>
  <Company>FernUni-Hagen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Muth</dc:creator>
  <cp:lastModifiedBy>Warnecke, Birgit</cp:lastModifiedBy>
  <cp:lastPrinted>2017-08-30T05:53:50Z</cp:lastPrinted>
  <dcterms:created xsi:type="dcterms:W3CDTF">2006-03-14T10:29:38Z</dcterms:created>
  <dcterms:modified xsi:type="dcterms:W3CDTF">2024-02-21T16:26:25Z</dcterms:modified>
</cp:coreProperties>
</file>